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420" windowHeight="10020" activeTab="0"/>
  </bookViews>
  <sheets>
    <sheet name="Ratios financ" sheetId="1" r:id="rId1"/>
    <sheet name="ESF" sheetId="2" r:id="rId2"/>
    <sheet name="ERF" sheetId="3" r:id="rId3"/>
    <sheet name="EFE " sheetId="4" r:id="rId4"/>
  </sheets>
  <definedNames/>
  <calcPr fullCalcOnLoad="1"/>
</workbook>
</file>

<file path=xl/sharedStrings.xml><?xml version="1.0" encoding="utf-8"?>
<sst xmlns="http://schemas.openxmlformats.org/spreadsheetml/2006/main" count="271" uniqueCount="205">
  <si>
    <t xml:space="preserve">Cuentas por pagar a corto plazo </t>
  </si>
  <si>
    <t xml:space="preserve">Sobregiro bancario </t>
  </si>
  <si>
    <t>Parte corriente de préstamos a largo plazo</t>
  </si>
  <si>
    <t xml:space="preserve">Otros pasivos corrientes </t>
  </si>
  <si>
    <t xml:space="preserve">Efectivo y equivalente de efectivo </t>
  </si>
  <si>
    <t xml:space="preserve">Cuentas por cobrar a corto plazo </t>
  </si>
  <si>
    <t xml:space="preserve">Inventarios </t>
  </si>
  <si>
    <t xml:space="preserve">Cuentas por cobrar a largo plazo </t>
  </si>
  <si>
    <t xml:space="preserve">Inversiones a largo plazo </t>
  </si>
  <si>
    <t xml:space="preserve">Otros activos financieros </t>
  </si>
  <si>
    <t xml:space="preserve">Propiedad, planta y equipo neto </t>
  </si>
  <si>
    <t xml:space="preserve">Activos intangibles </t>
  </si>
  <si>
    <t>Cuentas por pagar a largo plazo</t>
  </si>
  <si>
    <t>Préstamos a largo plazo</t>
  </si>
  <si>
    <t>Instrumentos de deuda</t>
  </si>
  <si>
    <t>Impuestos</t>
  </si>
  <si>
    <t>Ingresos por transacciones con contraprestación</t>
  </si>
  <si>
    <t>Transferencias y donaciones</t>
  </si>
  <si>
    <t>Sueldos, salarios y beneficios a empleados</t>
  </si>
  <si>
    <t>Subvenciones y otros pagos por transferencias</t>
  </si>
  <si>
    <t>Suministros y material para consumo</t>
  </si>
  <si>
    <t>Gasto de depreciación y amortización</t>
  </si>
  <si>
    <t>Otros gastos</t>
  </si>
  <si>
    <t>Gastos financieros</t>
  </si>
  <si>
    <t>Capital</t>
  </si>
  <si>
    <t>Gobierno Central de la República Dominicana</t>
  </si>
  <si>
    <t>Monto</t>
  </si>
  <si>
    <t>Estado de Situación Financiera</t>
  </si>
  <si>
    <t>(Valores en RD$)</t>
  </si>
  <si>
    <t>Cuentas / Años</t>
  </si>
  <si>
    <t xml:space="preserve">Total de Pasivos </t>
  </si>
  <si>
    <t>Total de Pasivos y Activos netos</t>
  </si>
  <si>
    <t xml:space="preserve">Resultados del período </t>
  </si>
  <si>
    <t>Activos Netos/Patrimonio</t>
  </si>
  <si>
    <t>Cuentas</t>
  </si>
  <si>
    <t>Razón de Endeudamiento vs Índice de Solvencia</t>
  </si>
  <si>
    <t>Razón de Endeudamiento Corto y Largo Plazo</t>
  </si>
  <si>
    <t>Cobertura Financiera</t>
  </si>
  <si>
    <t>Intereses-gastos financieros</t>
  </si>
  <si>
    <t>Efectivo y equivalente</t>
  </si>
  <si>
    <t>Inventarios</t>
  </si>
  <si>
    <t>Pasivos corrientes</t>
  </si>
  <si>
    <t>Gastos pagados por anticipado</t>
  </si>
  <si>
    <t>Cuentas por cobrar corto plazo</t>
  </si>
  <si>
    <t>Razón de Apalancamiento</t>
  </si>
  <si>
    <t>Rendimiento sobre los Activos</t>
  </si>
  <si>
    <t>Rendimiento sobre Excedente del Patrimonio</t>
  </si>
  <si>
    <t>Margen de Rendimiento</t>
  </si>
  <si>
    <t>Si es negativo, evidencia que el objetivo del estado no es la obtención de excedentes.</t>
  </si>
  <si>
    <t>Estado de Rendimiento Financiero</t>
  </si>
  <si>
    <t>Total de Ingesos</t>
  </si>
  <si>
    <t>Total de Gastos</t>
  </si>
  <si>
    <t>Resultados acumulados</t>
  </si>
  <si>
    <t>Ganancia (pérdida) por diferencia cambiaria</t>
  </si>
  <si>
    <t>Estado de Flujos de Efectivo</t>
  </si>
  <si>
    <t>Flujo de efectivo procedente de actividades operativas</t>
  </si>
  <si>
    <t>Cobro de Impuestos</t>
  </si>
  <si>
    <t>Contribuciones a la seguridad social</t>
  </si>
  <si>
    <t>Cobros por ventas de bienes, servicios y arrendamientos</t>
  </si>
  <si>
    <t>Cobros de subvenciones, transferencias y otras asignaciones</t>
  </si>
  <si>
    <t>Cobros de dividendos empresariales</t>
  </si>
  <si>
    <t>Cobros de intereses financieros</t>
  </si>
  <si>
    <t>Cobros por diferencias cambiarias</t>
  </si>
  <si>
    <t>Otros cobros</t>
  </si>
  <si>
    <t>Pagos a los trabajadores o en beneficio de ellos</t>
  </si>
  <si>
    <t>Pagos por contribuciones a la seguridad social</t>
  </si>
  <si>
    <t>Pagos a otras entidades para financiar operaciones (transferencias)</t>
  </si>
  <si>
    <t>Pagos de pensiones y jubilaciones</t>
  </si>
  <si>
    <t>Pagos a proveedores</t>
  </si>
  <si>
    <t>Pagos de intereses y comisiones por préstamos y divisas</t>
  </si>
  <si>
    <t>Pagos por diferencias cambiarias</t>
  </si>
  <si>
    <t>Otros pagos</t>
  </si>
  <si>
    <t>Flujos de efectivos netos de las actividades operativas</t>
  </si>
  <si>
    <t>Flujos de efectivo de las actividades de Inversión</t>
  </si>
  <si>
    <t>Pagos por adquisición de propiedad, planta y equipo</t>
  </si>
  <si>
    <t>Pagos por adquisición de intangibles y otros activos de largo plazo</t>
  </si>
  <si>
    <t>Pagos por adquisición de títulos patrimoniales o de deuda y participaciones en asociaciones</t>
  </si>
  <si>
    <t>Flujos de efectivo netos por las actividades de Inversión</t>
  </si>
  <si>
    <t>Flujos de efectivo de las actividades de financiación</t>
  </si>
  <si>
    <t>Cobros por emisión de títulos de deudas - bonos</t>
  </si>
  <si>
    <t>Cobros por préstamos, pagarés, hipótecas, fondos de terceros</t>
  </si>
  <si>
    <t>Pago reembolso en efectivo de los montos por emisión de títulos de deuda-bonos</t>
  </si>
  <si>
    <t>Pago reembolso en efectivo de los montos recibidos por préstamos, pagarés, hipótecas</t>
  </si>
  <si>
    <t>Flujos de efectivo netos por las actividades de financiación</t>
  </si>
  <si>
    <t>Incremento / Disminución neta del efectivo y equivalente</t>
  </si>
  <si>
    <t>Efectivo y equivalente al inicio del período</t>
  </si>
  <si>
    <t>Efectivo y equivalente al final del período</t>
  </si>
  <si>
    <t>Total de  Activos</t>
  </si>
  <si>
    <t xml:space="preserve">Ingresos </t>
  </si>
  <si>
    <t xml:space="preserve">Gastos </t>
  </si>
  <si>
    <t>Otros pagos**</t>
  </si>
  <si>
    <t>Total de Activos netos/patrimonio</t>
  </si>
  <si>
    <t>Enero - junio 2021</t>
  </si>
  <si>
    <t>Otros Ingresos</t>
  </si>
  <si>
    <t>Pagos por anticipado</t>
  </si>
  <si>
    <t>Enero - junio 2022</t>
  </si>
  <si>
    <t>Inversiones financieras a corto plazo</t>
  </si>
  <si>
    <t>Cobros por ventas de intangibles y otros activos de largo plazo</t>
  </si>
  <si>
    <t>Enero - junio 2019</t>
  </si>
  <si>
    <t>Enero - junio 2020</t>
  </si>
  <si>
    <t>Enero - junio 2018</t>
  </si>
  <si>
    <t>Total de pasivos</t>
  </si>
  <si>
    <t>Total de activos</t>
  </si>
  <si>
    <t>Activos corrientes</t>
  </si>
  <si>
    <t>Pasivos no corrientes</t>
  </si>
  <si>
    <t>Validación con el efectivo</t>
  </si>
  <si>
    <t>Activos no corrientes</t>
  </si>
  <si>
    <t xml:space="preserve"> Activos corrientes</t>
  </si>
  <si>
    <t>Indica el exceso o no de capital trabajo para generar ingresos, incluyendo que tan eficiente o no son las recaudaciones</t>
  </si>
  <si>
    <t>Activos</t>
  </si>
  <si>
    <t>Pasivos</t>
  </si>
  <si>
    <t>2019 / 2018</t>
  </si>
  <si>
    <t>2020 / 2019</t>
  </si>
  <si>
    <t>2021 / 2020</t>
  </si>
  <si>
    <t>2022 / 2021</t>
  </si>
  <si>
    <t>Balance primario</t>
  </si>
  <si>
    <t>Indica que tanto los intereses de la deuda son responsables de la generación del resultado del período, descontado de los gastos primarios</t>
  </si>
  <si>
    <t xml:space="preserve">Evidencia los recursos efectivamente disponibles para la entidad, una vez son cubiertas las obligaciones de corto plazo  </t>
  </si>
  <si>
    <t>Se lee en veces</t>
  </si>
  <si>
    <t>Evalúa la capacidad de los activos totales para hacer frente a los distintos compromisos de deuda (corto o largo plazo)</t>
  </si>
  <si>
    <t xml:space="preserve">Conceptos: </t>
  </si>
  <si>
    <t>Fórmula: Prueba super ácida = (efectivo y equivalente + cuentas por cobrar) / pasivos corrientes</t>
  </si>
  <si>
    <t>Fórmula: Índice de solvencia = (total de activos / total de pasivos) * 100</t>
  </si>
  <si>
    <t xml:space="preserve">Fórmula: Endeudamiento total = (total de pasivos / total de activos) </t>
  </si>
  <si>
    <t>Fórmula: Endeudamiento de corto plazo = (pasivos corrientes / total de activos) * 100</t>
  </si>
  <si>
    <t>Fórmula: Endeudamiento de largo plazo = (pasivos no corrientes / total de activos) *100</t>
  </si>
  <si>
    <t>Mide la capacidad del Estado en liquidar sus obligacionees de corto plazo, descontando la efectividad de los inventarios, que en la mayoría de los Gobiernos no se encuentran registrados en su totalidad o no existe una mayor de facilidad de ser convertidos en efectivo. La prueba super ácida mide, entonces, la capacidad de los activos de mayor convertibilidad para sufragar los pasivos de corto plazo. La prueba extrema ácida se encarga de medir qué tanto los activos realmente liquidos, disponibles en caja, son suficientes para hacerle frente a los pasivos de corto plazo, ante cualquier necesidad de recursos.</t>
  </si>
  <si>
    <t>Fórmula: Prueba extrema ácida  = efectivo y equivalente / pasivos corrientes</t>
  </si>
  <si>
    <t>Calidad de la Deuda</t>
  </si>
  <si>
    <t>Fórmula: Calidad de la deuda de corto plazo = (pasivos corrientes / total de pasivos) * 100</t>
  </si>
  <si>
    <t>Fórmula: Calidad de deuda de largo plazo = (pasivos no corrientes / total de pasivos) *100</t>
  </si>
  <si>
    <t>Determina el peso o participación de cada una de la categoria de pasivos sobre el financiamiento total de la entidad</t>
  </si>
  <si>
    <t>Formula: RCT =  ingresos / capital trabajo</t>
  </si>
  <si>
    <t>Permite evaluar cuánto del patrimonio estatal está financiado por deudas con terceros. Si es mayor a 1 o negativo, indica que las deudas superan al patrimonio estatal</t>
  </si>
  <si>
    <t>Fórmula: CT = activos corrientes - pasivos corrientes</t>
  </si>
  <si>
    <t>Fórmula: RC = activos corrientes / pasivos corrientes</t>
  </si>
  <si>
    <t xml:space="preserve">Expresa la capacidad del gobierno para generar un resultado positivo o ahorro, dado los ingresos obtenidos frente a los gastos. Un indicador superior al 100%, indica que los gastos son mayores a los ingresos, por lo que el resultado del período es un desahorro. Caso contrario o inferior al 100%, indica ingresos mayores a los gastos. </t>
  </si>
  <si>
    <t xml:space="preserve"> Relaciona los activos y pasivos de corto plazo de una entidad, con el objetivo de conocer la capacidad de esta para enfrentar sus compromisos corrientes.</t>
  </si>
  <si>
    <t>Prueba Ácida tradicional (en veces)</t>
  </si>
  <si>
    <t>Prueba Super ácida (en veces)</t>
  </si>
  <si>
    <t>Prueba Extrema ácida o razón de pago inmediato (en veces)</t>
  </si>
  <si>
    <t>Relación Ingresos y Gastos</t>
  </si>
  <si>
    <t>Razón Corriente o Liquidez Corriente</t>
  </si>
  <si>
    <t>Endeudamiento Total (en veces)</t>
  </si>
  <si>
    <t>Liquidez</t>
  </si>
  <si>
    <t>Endeudamiento</t>
  </si>
  <si>
    <t>Rentabilidad</t>
  </si>
  <si>
    <t>Actividad</t>
  </si>
  <si>
    <t>Estima el rendimiento obtenido sobre el total de activos</t>
  </si>
  <si>
    <t xml:space="preserve">Margen Financiero </t>
  </si>
  <si>
    <r>
      <t xml:space="preserve">Sector Público: </t>
    </r>
    <r>
      <rPr>
        <sz val="12"/>
        <rFont val="AvenirNext LT Pro Cn"/>
        <family val="2"/>
      </rPr>
      <t>se define como el conjunto de organismos de carácter público, creado por leyes o decretos, que tienen la función de realizar actividades propias de Gobierno, así como brindar a la población bienes y servicios de mercado y no de mercado. Para la República Dominicana, se divide en Sector Público no Financiero (Gobierno central, descentralizadas y autónomas no financieras, instituciones públicas de la Seguridad Social, empresas públicas no financieras y gobiernos locales) y en Sector Público financiero (que contempla a todas las instituciones creadoras de dinero como activo).</t>
    </r>
  </si>
  <si>
    <r>
      <t xml:space="preserve">Gobierno central: </t>
    </r>
    <r>
      <rPr>
        <sz val="12"/>
        <rFont val="AvenirNext LT Pro Cn"/>
        <family val="2"/>
      </rPr>
      <t xml:space="preserve">para la República Dominicana, es un ente o unidad institucional, que forma parte del sector públicdo, responsable de la conducción político - administrativa, legislativa, judicial, electoral y fiscalizadora de la república. En tal sentido, está conformado por el Poder Legislativo (Cámara de Senadores y Cámara de Diputados), Poder Ejecutivo (Presidencia y ministerios), Poder Judicial. Así como los órganos constitucionales: Junta Central Electoral, Cámara de Cuentas, Defensor del Pueblo, Tribunal Superior Electoral y Tribunal Constitucional. </t>
    </r>
  </si>
  <si>
    <r>
      <t xml:space="preserve">Ratios Financieros: </t>
    </r>
    <r>
      <rPr>
        <sz val="12"/>
        <rFont val="AvenirNext LT Pro Cn"/>
        <family val="2"/>
      </rPr>
      <t>son indicadores que se construyen con informaciones contenidas en los estados financieros de propósito general, con el objetivo de medir la situación financiera, rendimiento y grado de liquidez  de un ente u organismo, que prepara estados sobre la base del devengado.</t>
    </r>
    <r>
      <rPr>
        <b/>
        <sz val="12"/>
        <rFont val="AvenirNext LT Pro Cn"/>
        <family val="2"/>
      </rPr>
      <t xml:space="preserve"> </t>
    </r>
    <r>
      <rPr>
        <sz val="12"/>
        <rFont val="AvenirNext LT Pro Cn"/>
        <family val="2"/>
      </rPr>
      <t>Estos ratios se pueden clasificiar por: liquidez, endeudamiento, rentabilidad, actividad, entre otras.</t>
    </r>
    <r>
      <rPr>
        <b/>
        <sz val="12"/>
        <rFont val="AvenirNext LT Pro Cn"/>
        <family val="2"/>
      </rPr>
      <t xml:space="preserve"> </t>
    </r>
    <r>
      <rPr>
        <sz val="12"/>
        <rFont val="AvenirNext LT Pro Cn"/>
        <family val="2"/>
      </rPr>
      <t>Los ratios se pueden dividir atendiendo al tiempo. Por ejemplo, las razones de corto plazo, miden la liquidez o rendimiento, mientras las de largo plazo, el nivel de endeudamiento o productividad.</t>
    </r>
  </si>
  <si>
    <r>
      <t xml:space="preserve">Razón Capital </t>
    </r>
    <r>
      <rPr>
        <b/>
        <sz val="14"/>
        <color indexed="9"/>
        <rFont val="AvenirNext LT Pro Cn"/>
        <family val="2"/>
      </rPr>
      <t xml:space="preserve"> de Trabajo  (CT)</t>
    </r>
  </si>
  <si>
    <t xml:space="preserve"> Capital de Trabajo </t>
  </si>
  <si>
    <t>Razón Circulante (en veces)</t>
  </si>
  <si>
    <t>Prueba Ácida y Variantes</t>
  </si>
  <si>
    <t>Razón Endeudamiento L/P (pasivos no corrientes / total de activos) (en %)</t>
  </si>
  <si>
    <t>Índice de Solvencia (total de activos / total de pasivos) (en %)</t>
  </si>
  <si>
    <t>Razón Endeudamiento C/P (pasivos corrientes / total de activos) (en %)</t>
  </si>
  <si>
    <t xml:space="preserve">Ambos indicadores permiten analizar la correlación entre los activos y pasivos de una entidad. El endeudamiento total mide la dependencia de los pasivos sobre los activos. Para el caso del sector público siempre es mayor, debido al mayor peso de recursos externos (préstamos e instrumentos de deuda) que los activos registrados. Una razón alta indica que terceros o acreedores afectan significativa a la entidad. El índice de solvencia por su parte mide la relación inversa, qué tanto los activos representan de los pasivos. </t>
  </si>
  <si>
    <t>Calidad de la deuda de corto plazo (en %)</t>
  </si>
  <si>
    <t>Calidad de la deuda de largo plazo (en %)</t>
  </si>
  <si>
    <t>Fórmula: Razón de apalancamiento = total de pasivos / total de patrimonio</t>
  </si>
  <si>
    <t>Total de patrimonio</t>
  </si>
  <si>
    <t>Razón Apalancamiento (en veces)</t>
  </si>
  <si>
    <t>Rotación Capital de Trabajo</t>
  </si>
  <si>
    <t>Total de ingresos</t>
  </si>
  <si>
    <t>Capital de trabajo</t>
  </si>
  <si>
    <t>Rotación Capital de Trabajo (en veces)</t>
  </si>
  <si>
    <t>Fórmula: Rel. Rel G/I =  (gastos / ingresos)*100</t>
  </si>
  <si>
    <t>Total de gastos</t>
  </si>
  <si>
    <t>Fórmula: Margen de rendimiento = (resultados del período / total de ingresos)*100</t>
  </si>
  <si>
    <t>Expresa la capacidad del Gobierno para generar un resultado positivo o ahorro, dado los ingresos obtenidos. El propósito gubernamental no es lograr rentabilidad financiera, sino social, por lo que no se espera que dicho valor sea positivo. En sentido más estricto, esta razón se pudiera evaluar en función de las ventas o de los ingresos con contraprestación que obtiene el Gobierno</t>
  </si>
  <si>
    <t>Fórmula: Cobertura financiera = (resultados del período / intereses )* 100</t>
  </si>
  <si>
    <t>Resultados del período</t>
  </si>
  <si>
    <t xml:space="preserve">Resultados de período </t>
  </si>
  <si>
    <t>Rendimiento sobre la Inversión</t>
  </si>
  <si>
    <t>Fórmula: RSA = (resultados del período / total de activos)*100</t>
  </si>
  <si>
    <t>Fórmula: REP = (resultados de período / total patrimonio)*100</t>
  </si>
  <si>
    <t>Indica cuál es el rendimiento que se genera a partir del patrimonio de la entidad o los derechos de las acciones. En la mayoria de los estados nacionales, este valor tiende a ser negativo, dado que la rentabilidad que se persigue es social, no financiera, por lo que los gastos son mayores  a los ingresos, o por dificultades de registro, no se tiene todo el conjunto de activos levantados, lo que afectan el patrimonio estatal.</t>
  </si>
  <si>
    <t>Rel. Excedente al Patrimonio</t>
  </si>
  <si>
    <t>Análisis Horizontal o Variación</t>
  </si>
  <si>
    <t>2023 / 2022</t>
  </si>
  <si>
    <t>Al 30 de junio de 2018 - 2023</t>
  </si>
  <si>
    <t>Análisis Horizontal (%)</t>
  </si>
  <si>
    <t>Período enero - junio 2018 - 2023</t>
  </si>
  <si>
    <t>Fórmula: Prueba ácida tradicional = (activos corrientes - inventario - gastos anticipados) / pasivos corrientes</t>
  </si>
  <si>
    <t>RAZONES  E INDICADORES FINANCIEROS IDENTIFICADOS</t>
  </si>
  <si>
    <t>Análisis vertical (%)</t>
  </si>
  <si>
    <t>Participación en resultado en asociadas</t>
  </si>
  <si>
    <t>N/A</t>
  </si>
  <si>
    <r>
      <t>Resultado</t>
    </r>
    <r>
      <rPr>
        <b/>
        <sz val="9.5"/>
        <color indexed="9"/>
        <rFont val="AvenirNext LT Pro Cn"/>
        <family val="2"/>
      </rPr>
      <t xml:space="preserve"> del período</t>
    </r>
  </si>
  <si>
    <r>
      <t>Análisis v</t>
    </r>
    <r>
      <rPr>
        <b/>
        <sz val="8"/>
        <color indexed="9"/>
        <rFont val="AvenirNext LT Pro Cn"/>
        <family val="2"/>
      </rPr>
      <t>ertical (%)</t>
    </r>
  </si>
  <si>
    <t>Cobros por reembolsos de préstamos o anticipos hechos a terceros</t>
  </si>
  <si>
    <t>Cobros por inversiones en opciones</t>
  </si>
  <si>
    <t>Cobros por venta de propiedad planta y equipos</t>
  </si>
  <si>
    <t>Ministerio de Hacienda</t>
  </si>
  <si>
    <t>Dirección General de Contabilidad Gubernamental</t>
  </si>
  <si>
    <t>Dirección de Análisis de la Información Financiera</t>
  </si>
  <si>
    <t>Razones financieras</t>
  </si>
  <si>
    <t>Fuente: elaborado por la Dirección de Análisis de la Información Financiera, de la Dirección General de Contabilidad Gubernamental</t>
  </si>
  <si>
    <t>Enero - junio 2023 (1/)</t>
  </si>
  <si>
    <t>1/ cifras preliminares</t>
  </si>
  <si>
    <t>2023 (1/)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</si>
</sst>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 numFmtId="167" formatCode="&quot;Sí&quot;;&quot;Sí&quot;;&quot;No&quot;"/>
    <numFmt numFmtId="168" formatCode="&quot;Verdadero&quot;;&quot;Verdadero&quot;;&quot;Falso&quot;"/>
    <numFmt numFmtId="169" formatCode="&quot;Activado&quot;;&quot;Activado&quot;;&quot;Desactivado&quot;"/>
    <numFmt numFmtId="170" formatCode="[$€-2]\ #,##0.00_);[Red]\([$€-2]\ #,##0.00\)"/>
  </numFmts>
  <fonts count="108">
    <font>
      <sz val="11"/>
      <color theme="1"/>
      <name val="Calibri"/>
      <family val="2"/>
    </font>
    <font>
      <sz val="11"/>
      <color indexed="8"/>
      <name val="Calibri"/>
      <family val="2"/>
    </font>
    <font>
      <sz val="10"/>
      <name val="Arial"/>
      <family val="2"/>
    </font>
    <font>
      <sz val="9"/>
      <name val="AvenirNext LT Pro Cn"/>
      <family val="2"/>
    </font>
    <font>
      <b/>
      <sz val="9"/>
      <color indexed="9"/>
      <name val="AvenirNext LT Pro Cn"/>
      <family val="2"/>
    </font>
    <font>
      <b/>
      <sz val="10"/>
      <color indexed="9"/>
      <name val="AvenirNext LT Pro Cn"/>
      <family val="2"/>
    </font>
    <font>
      <sz val="10"/>
      <name val="AvenirNext LT Pro Cn"/>
      <family val="2"/>
    </font>
    <font>
      <b/>
      <sz val="10"/>
      <name val="AvenirNext LT Pro Cn"/>
      <family val="2"/>
    </font>
    <font>
      <sz val="11"/>
      <name val="AvenirNext LT Pro Cn"/>
      <family val="2"/>
    </font>
    <font>
      <b/>
      <sz val="9.5"/>
      <color indexed="9"/>
      <name val="AvenirNext LT Pro Cn"/>
      <family val="2"/>
    </font>
    <font>
      <sz val="8"/>
      <name val="AvenirNext LT Pro Cn"/>
      <family val="2"/>
    </font>
    <font>
      <b/>
      <sz val="8"/>
      <color indexed="9"/>
      <name val="AvenirNext LT Pro Cn"/>
      <family val="2"/>
    </font>
    <font>
      <b/>
      <sz val="8"/>
      <name val="AvenirNext LT Pro Cn"/>
      <family val="2"/>
    </font>
    <font>
      <b/>
      <sz val="11"/>
      <name val="AvenirNext LT Pro Cn"/>
      <family val="2"/>
    </font>
    <font>
      <sz val="14"/>
      <name val="AvenirNext LT Pro Cn"/>
      <family val="2"/>
    </font>
    <font>
      <b/>
      <sz val="14"/>
      <color indexed="9"/>
      <name val="AvenirNext LT Pro Cn"/>
      <family val="2"/>
    </font>
    <font>
      <sz val="16"/>
      <name val="AvenirNext LT Pro Cn"/>
      <family val="2"/>
    </font>
    <font>
      <sz val="12"/>
      <name val="AvenirNext LT Pro Cn"/>
      <family val="2"/>
    </font>
    <font>
      <b/>
      <sz val="12"/>
      <name val="AvenirNext LT Pro Cn"/>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indexed="8"/>
      <name val="AvenirNext LT Pro Cn"/>
      <family val="2"/>
    </font>
    <font>
      <b/>
      <sz val="11"/>
      <color indexed="8"/>
      <name val="AvenirNext LT Pro Cn"/>
      <family val="2"/>
    </font>
    <font>
      <sz val="10"/>
      <color indexed="8"/>
      <name val="AvenirNext LT Pro Cn"/>
      <family val="2"/>
    </font>
    <font>
      <b/>
      <sz val="10"/>
      <color indexed="63"/>
      <name val="AvenirNext LT Pro Cn"/>
      <family val="2"/>
    </font>
    <font>
      <sz val="9"/>
      <color indexed="8"/>
      <name val="AvenirNext LT Pro Cn"/>
      <family val="2"/>
    </font>
    <font>
      <sz val="9"/>
      <color indexed="63"/>
      <name val="AvenirNext LT Pro Cn"/>
      <family val="2"/>
    </font>
    <font>
      <b/>
      <sz val="9"/>
      <color indexed="63"/>
      <name val="AvenirNext LT Pro Cn"/>
      <family val="2"/>
    </font>
    <font>
      <b/>
      <sz val="12"/>
      <color indexed="8"/>
      <name val="AvenirNext LT Pro Cn"/>
      <family val="2"/>
    </font>
    <font>
      <b/>
      <sz val="10"/>
      <color indexed="8"/>
      <name val="AvenirNext LT Pro Cn"/>
      <family val="2"/>
    </font>
    <font>
      <sz val="8"/>
      <color indexed="8"/>
      <name val="AvenirNext LT Pro Cn"/>
      <family val="2"/>
    </font>
    <font>
      <b/>
      <sz val="10"/>
      <color indexed="10"/>
      <name val="AvenirNext LT Pro Cn"/>
      <family val="2"/>
    </font>
    <font>
      <b/>
      <sz val="9"/>
      <color indexed="10"/>
      <name val="AvenirNext LT Pro Cn"/>
      <family val="2"/>
    </font>
    <font>
      <sz val="10"/>
      <color indexed="10"/>
      <name val="AvenirNext LT Pro Cn"/>
      <family val="2"/>
    </font>
    <font>
      <sz val="14"/>
      <color indexed="8"/>
      <name val="AvenirNext LT Pro Cn"/>
      <family val="2"/>
    </font>
    <font>
      <sz val="9"/>
      <color indexed="10"/>
      <name val="AvenirNext LT Pro Cn"/>
      <family val="2"/>
    </font>
    <font>
      <sz val="12"/>
      <color indexed="8"/>
      <name val="AvenirNext LT Pro Cn"/>
      <family val="2"/>
    </font>
    <font>
      <sz val="11"/>
      <color indexed="63"/>
      <name val="AvenirNext LT Pro Cn"/>
      <family val="2"/>
    </font>
    <font>
      <b/>
      <sz val="11"/>
      <color indexed="63"/>
      <name val="AvenirNext LT Pro Cn"/>
      <family val="2"/>
    </font>
    <font>
      <b/>
      <sz val="11"/>
      <color indexed="9"/>
      <name val="AvenirNext LT Pro Cn"/>
      <family val="2"/>
    </font>
    <font>
      <b/>
      <sz val="14"/>
      <color indexed="8"/>
      <name val="AvenirNext LT Pro Cn"/>
      <family val="2"/>
    </font>
    <font>
      <sz val="10"/>
      <color indexed="63"/>
      <name val="AvenirNext LT Pro Cn"/>
      <family val="2"/>
    </font>
    <font>
      <sz val="18"/>
      <color indexed="8"/>
      <name val="AvenirNext LT Pro Cn"/>
      <family val="2"/>
    </font>
    <font>
      <sz val="16"/>
      <color indexed="8"/>
      <name val="AvenirNext LT Pro Cn"/>
      <family val="2"/>
    </font>
    <font>
      <b/>
      <sz val="18"/>
      <color indexed="8"/>
      <name val="AvenirNext LT Pro Cn"/>
      <family val="2"/>
    </font>
    <font>
      <b/>
      <sz val="20"/>
      <color indexed="9"/>
      <name val="AvenirNext LT Pro Cn"/>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venirNext LT Pro Cn"/>
      <family val="2"/>
    </font>
    <font>
      <b/>
      <sz val="11"/>
      <color theme="1"/>
      <name val="AvenirNext LT Pro Cn"/>
      <family val="2"/>
    </font>
    <font>
      <sz val="10"/>
      <color theme="1"/>
      <name val="AvenirNext LT Pro Cn"/>
      <family val="2"/>
    </font>
    <font>
      <b/>
      <sz val="10"/>
      <color rgb="FF231F20"/>
      <name val="AvenirNext LT Pro Cn"/>
      <family val="2"/>
    </font>
    <font>
      <sz val="9"/>
      <color theme="1"/>
      <name val="AvenirNext LT Pro Cn"/>
      <family val="2"/>
    </font>
    <font>
      <sz val="9"/>
      <color rgb="FF231F20"/>
      <name val="AvenirNext LT Pro Cn"/>
      <family val="2"/>
    </font>
    <font>
      <b/>
      <sz val="9"/>
      <color rgb="FF231F20"/>
      <name val="AvenirNext LT Pro Cn"/>
      <family val="2"/>
    </font>
    <font>
      <b/>
      <sz val="12"/>
      <color theme="1"/>
      <name val="AvenirNext LT Pro Cn"/>
      <family val="2"/>
    </font>
    <font>
      <b/>
      <sz val="10"/>
      <color theme="1"/>
      <name val="AvenirNext LT Pro Cn"/>
      <family val="2"/>
    </font>
    <font>
      <sz val="8"/>
      <color rgb="FF000000"/>
      <name val="AvenirNext LT Pro Cn"/>
      <family val="2"/>
    </font>
    <font>
      <b/>
      <sz val="8"/>
      <color theme="0"/>
      <name val="AvenirNext LT Pro Cn"/>
      <family val="2"/>
    </font>
    <font>
      <sz val="8"/>
      <color theme="1"/>
      <name val="AvenirNext LT Pro Cn"/>
      <family val="2"/>
    </font>
    <font>
      <b/>
      <sz val="10"/>
      <color theme="0"/>
      <name val="AvenirNext LT Pro Cn"/>
      <family val="2"/>
    </font>
    <font>
      <b/>
      <sz val="10"/>
      <color rgb="FFFF0000"/>
      <name val="AvenirNext LT Pro Cn"/>
      <family val="2"/>
    </font>
    <font>
      <b/>
      <sz val="9"/>
      <color rgb="FFFF0000"/>
      <name val="AvenirNext LT Pro Cn"/>
      <family val="2"/>
    </font>
    <font>
      <sz val="10"/>
      <color rgb="FFFF0000"/>
      <name val="AvenirNext LT Pro Cn"/>
      <family val="2"/>
    </font>
    <font>
      <sz val="14"/>
      <color theme="1"/>
      <name val="AvenirNext LT Pro Cn"/>
      <family val="2"/>
    </font>
    <font>
      <sz val="9"/>
      <color rgb="FFFF0000"/>
      <name val="AvenirNext LT Pro Cn"/>
      <family val="2"/>
    </font>
    <font>
      <sz val="12"/>
      <color theme="1"/>
      <name val="AvenirNext LT Pro Cn"/>
      <family val="2"/>
    </font>
    <font>
      <sz val="11"/>
      <color rgb="FF231F20"/>
      <name val="AvenirNext LT Pro Cn"/>
      <family val="2"/>
    </font>
    <font>
      <b/>
      <sz val="11"/>
      <color rgb="FF231F20"/>
      <name val="AvenirNext LT Pro Cn"/>
      <family val="2"/>
    </font>
    <font>
      <b/>
      <sz val="11"/>
      <color theme="0"/>
      <name val="AvenirNext LT Pro Cn"/>
      <family val="2"/>
    </font>
    <font>
      <b/>
      <sz val="14"/>
      <color theme="1"/>
      <name val="AvenirNext LT Pro Cn"/>
      <family val="2"/>
    </font>
    <font>
      <b/>
      <sz val="9.5"/>
      <color theme="0"/>
      <name val="AvenirNext LT Pro Cn"/>
      <family val="2"/>
    </font>
    <font>
      <sz val="10"/>
      <color rgb="FF231F20"/>
      <name val="AvenirNext LT Pro Cn"/>
      <family val="2"/>
    </font>
    <font>
      <sz val="10"/>
      <color rgb="FF000000"/>
      <name val="AvenirNext LT Pro Cn"/>
      <family val="2"/>
    </font>
    <font>
      <sz val="18"/>
      <color theme="1"/>
      <name val="AvenirNext LT Pro Cn"/>
      <family val="2"/>
    </font>
    <font>
      <sz val="16"/>
      <color theme="1"/>
      <name val="AvenirNext LT Pro Cn"/>
      <family val="2"/>
    </font>
    <font>
      <b/>
      <sz val="14"/>
      <color rgb="FFFFFFFF"/>
      <name val="AvenirNext LT Pro Cn"/>
      <family val="2"/>
    </font>
    <font>
      <b/>
      <sz val="14"/>
      <color theme="0"/>
      <name val="AvenirNext LT Pro Cn"/>
      <family val="2"/>
    </font>
    <font>
      <b/>
      <sz val="18"/>
      <color theme="1"/>
      <name val="AvenirNext LT Pro Cn"/>
      <family val="2"/>
    </font>
    <font>
      <b/>
      <sz val="20"/>
      <color theme="0"/>
      <name val="AvenirNext LT Pro Cn"/>
      <family val="2"/>
    </font>
  </fonts>
  <fills count="3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39998000860214233"/>
        <bgColor indexed="64"/>
      </patternFill>
    </fill>
    <fill>
      <patternFill patternType="solid">
        <fgColor theme="3"/>
        <bgColor indexed="64"/>
      </patternFill>
    </fill>
    <fill>
      <patternFill patternType="solid">
        <fgColor theme="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bottom/>
    </border>
    <border>
      <left style="medium"/>
      <right/>
      <top/>
      <bottom/>
    </border>
    <border>
      <left style="medium"/>
      <right/>
      <top style="thin"/>
      <bottom style="medium"/>
    </border>
    <border>
      <left style="thin"/>
      <right style="thin"/>
      <top/>
      <bottom/>
    </border>
    <border>
      <left style="thin"/>
      <right style="medium"/>
      <top style="thin"/>
      <bottom style="medium"/>
    </border>
    <border>
      <left/>
      <right/>
      <top style="medium"/>
      <bottom style="thin"/>
    </border>
    <border>
      <left style="thin"/>
      <right style="thin"/>
      <top style="thin"/>
      <bottom style="thin"/>
    </border>
    <border>
      <left style="thin"/>
      <right style="medium"/>
      <top style="thin"/>
      <bottom style="thin"/>
    </border>
    <border>
      <left style="medium"/>
      <right/>
      <top style="medium"/>
      <bottom style="thin"/>
    </border>
    <border>
      <left style="medium"/>
      <right style="medium"/>
      <top style="thin"/>
      <bottom style="thin"/>
    </border>
    <border>
      <left style="medium"/>
      <right/>
      <top style="thin"/>
      <bottom style="thin"/>
    </border>
    <border>
      <left style="medium"/>
      <right style="medium"/>
      <top style="medium"/>
      <bottom style="medium"/>
    </border>
    <border>
      <left style="medium"/>
      <right/>
      <top style="medium"/>
      <bottom style="medium"/>
    </border>
    <border>
      <left style="thin"/>
      <right style="medium"/>
      <top/>
      <bottom/>
    </border>
    <border>
      <left style="thin"/>
      <right style="medium"/>
      <top style="medium"/>
      <bottom style="medium"/>
    </border>
    <border>
      <left style="thin"/>
      <right style="thin"/>
      <top style="medium"/>
      <bottom style="medium"/>
    </border>
    <border>
      <left/>
      <right/>
      <top style="medium"/>
      <bottom style="medium"/>
    </border>
    <border>
      <left style="thin"/>
      <right style="thin"/>
      <top style="thin"/>
      <bottom style="medium"/>
    </border>
    <border>
      <left style="medium"/>
      <right style="thin"/>
      <top style="thin"/>
      <bottom style="thin"/>
    </border>
    <border>
      <left style="thin"/>
      <right style="medium"/>
      <top style="medium"/>
      <bottom style="thin"/>
    </border>
    <border>
      <left/>
      <right style="medium"/>
      <top style="medium"/>
      <bottom style="thin"/>
    </border>
    <border>
      <left style="medium"/>
      <right/>
      <top/>
      <bottom style="thin"/>
    </border>
    <border>
      <left/>
      <right style="thin"/>
      <top/>
      <bottom style="thin"/>
    </border>
    <border>
      <left style="thin"/>
      <right style="thin"/>
      <top style="medium"/>
      <bottom style="thin"/>
    </border>
    <border>
      <left style="thin"/>
      <right style="medium"/>
      <top style="thin"/>
      <bottom/>
    </border>
    <border>
      <left/>
      <right style="medium"/>
      <top/>
      <bottom style="thin"/>
    </border>
    <border>
      <left style="medium"/>
      <right style="medium"/>
      <top style="medium"/>
      <bottom style="thin"/>
    </border>
    <border>
      <left style="medium"/>
      <right style="thin"/>
      <top/>
      <bottom/>
    </border>
    <border>
      <left style="medium"/>
      <right style="thin"/>
      <top style="medium"/>
      <bottom style="medium"/>
    </border>
    <border>
      <left style="medium"/>
      <right style="thin"/>
      <top style="medium"/>
      <bottom style="thin"/>
    </border>
    <border>
      <left style="medium"/>
      <right style="thin"/>
      <top style="thin"/>
      <bottom style="medium"/>
    </border>
    <border>
      <left/>
      <right style="medium"/>
      <top/>
      <bottom/>
    </border>
    <border>
      <left/>
      <right style="medium"/>
      <top style="thin"/>
      <bottom style="thin"/>
    </border>
    <border>
      <left/>
      <right style="medium"/>
      <top style="medium"/>
      <bottom style="medium"/>
    </border>
    <border>
      <left style="medium"/>
      <right/>
      <top style="medium"/>
      <bottom/>
    </border>
    <border>
      <left/>
      <right style="medium"/>
      <top style="medium"/>
      <bottom/>
    </border>
    <border>
      <left/>
      <right style="medium"/>
      <top style="thin"/>
      <bottom style="medium"/>
    </border>
    <border>
      <left style="medium"/>
      <right style="medium"/>
      <top style="medium"/>
      <bottom/>
    </border>
    <border>
      <left style="medium"/>
      <right style="medium"/>
      <top style="thin"/>
      <bottom/>
    </border>
    <border>
      <left/>
      <right style="thin"/>
      <top style="thin"/>
      <bottom/>
    </border>
    <border>
      <left/>
      <right style="thin"/>
      <top/>
      <bottom/>
    </border>
    <border>
      <left style="medium"/>
      <right style="medium"/>
      <top/>
      <bottom style="medium"/>
    </border>
    <border>
      <left/>
      <right style="thin"/>
      <top/>
      <bottom style="medium"/>
    </border>
    <border>
      <left/>
      <right style="thin"/>
      <top style="medium"/>
      <bottom style="thin"/>
    </border>
    <border>
      <left/>
      <right/>
      <top/>
      <bottom style="thin"/>
    </border>
    <border>
      <left style="medium"/>
      <right style="thin"/>
      <top style="thin"/>
      <bottom>
        <color indexed="63"/>
      </bottom>
    </border>
    <border>
      <left style="thin"/>
      <right style="thin"/>
      <top style="thin"/>
      <bottom>
        <color indexed="63"/>
      </bottom>
    </border>
    <border>
      <left/>
      <right/>
      <top style="thin"/>
      <bottom style="thin"/>
    </border>
    <border>
      <left style="medium"/>
      <right style="medium"/>
      <top style="thin"/>
      <bottom style="medium"/>
    </border>
    <border>
      <left>
        <color indexed="63"/>
      </left>
      <right>
        <color indexed="63"/>
      </right>
      <top style="thin"/>
      <bottom/>
    </border>
    <border>
      <left/>
      <right/>
      <top/>
      <bottom style="mediu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1" fillId="21" borderId="0" applyNumberFormat="0" applyBorder="0" applyAlignment="0" applyProtection="0"/>
    <xf numFmtId="0" fontId="62" fillId="22" borderId="1" applyNumberFormat="0" applyAlignment="0" applyProtection="0"/>
    <xf numFmtId="0" fontId="63" fillId="23" borderId="2" applyNumberFormat="0" applyAlignment="0" applyProtection="0"/>
    <xf numFmtId="0" fontId="64" fillId="0" borderId="3" applyNumberFormat="0" applyFill="0" applyAlignment="0" applyProtection="0"/>
    <xf numFmtId="0" fontId="65" fillId="0" borderId="4" applyNumberFormat="0" applyFill="0" applyAlignment="0" applyProtection="0"/>
    <xf numFmtId="0" fontId="66" fillId="0" borderId="0" applyNumberFormat="0" applyFill="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7" fillId="30" borderId="1" applyNumberFormat="0" applyAlignment="0" applyProtection="0"/>
    <xf numFmtId="0" fontId="68" fillId="3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32" borderId="0" applyNumberFormat="0" applyBorder="0" applyAlignment="0" applyProtection="0"/>
    <xf numFmtId="0" fontId="2" fillId="0" borderId="0">
      <alignment/>
      <protection/>
    </xf>
    <xf numFmtId="0" fontId="0" fillId="3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0" fillId="22" borderId="6"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7" applyNumberFormat="0" applyFill="0" applyAlignment="0" applyProtection="0"/>
    <xf numFmtId="0" fontId="66" fillId="0" borderId="8" applyNumberFormat="0" applyFill="0" applyAlignment="0" applyProtection="0"/>
    <xf numFmtId="0" fontId="75" fillId="0" borderId="9" applyNumberFormat="0" applyFill="0" applyAlignment="0" applyProtection="0"/>
  </cellStyleXfs>
  <cellXfs count="356">
    <xf numFmtId="0" fontId="0" fillId="0" borderId="0" xfId="0" applyFont="1" applyAlignment="1">
      <alignment/>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4" borderId="10" xfId="0" applyFont="1" applyFill="1" applyBorder="1" applyAlignment="1">
      <alignment vertical="center" wrapText="1"/>
    </xf>
    <xf numFmtId="0" fontId="80" fillId="0" borderId="0" xfId="0" applyFont="1" applyAlignment="1">
      <alignment/>
    </xf>
    <xf numFmtId="3" fontId="80" fillId="0" borderId="0" xfId="0" applyNumberFormat="1" applyFont="1" applyAlignment="1">
      <alignment/>
    </xf>
    <xf numFmtId="0" fontId="3" fillId="34" borderId="11" xfId="0" applyFont="1" applyFill="1" applyBorder="1" applyAlignment="1">
      <alignment/>
    </xf>
    <xf numFmtId="0" fontId="81" fillId="34" borderId="10" xfId="0" applyFont="1" applyFill="1" applyBorder="1" applyAlignment="1">
      <alignment vertical="center" wrapText="1"/>
    </xf>
    <xf numFmtId="0" fontId="80" fillId="34" borderId="10" xfId="0" applyFont="1" applyFill="1" applyBorder="1" applyAlignment="1">
      <alignment vertical="center" wrapText="1"/>
    </xf>
    <xf numFmtId="0" fontId="7" fillId="34" borderId="10" xfId="0" applyFont="1" applyFill="1" applyBorder="1" applyAlignment="1">
      <alignment vertical="center" wrapText="1"/>
    </xf>
    <xf numFmtId="0" fontId="3" fillId="34" borderId="10" xfId="0" applyFont="1" applyFill="1" applyBorder="1" applyAlignment="1">
      <alignment vertical="center" wrapText="1"/>
    </xf>
    <xf numFmtId="0" fontId="82" fillId="34" borderId="10" xfId="0" applyFont="1" applyFill="1" applyBorder="1" applyAlignment="1">
      <alignment vertical="center" wrapText="1"/>
    </xf>
    <xf numFmtId="0" fontId="8" fillId="0" borderId="0" xfId="0" applyFont="1" applyAlignment="1">
      <alignment/>
    </xf>
    <xf numFmtId="0" fontId="83" fillId="34" borderId="0" xfId="0" applyFont="1" applyFill="1" applyAlignment="1">
      <alignment/>
    </xf>
    <xf numFmtId="0" fontId="83" fillId="34" borderId="0" xfId="0" applyFont="1" applyFill="1" applyBorder="1" applyAlignment="1">
      <alignment/>
    </xf>
    <xf numFmtId="0" fontId="84" fillId="34" borderId="0" xfId="0" applyFont="1" applyFill="1" applyBorder="1" applyAlignment="1">
      <alignment/>
    </xf>
    <xf numFmtId="0" fontId="78" fillId="34" borderId="0" xfId="0" applyFont="1" applyFill="1" applyBorder="1" applyAlignment="1">
      <alignment/>
    </xf>
    <xf numFmtId="37" fontId="85" fillId="34" borderId="11" xfId="0" applyNumberFormat="1" applyFont="1" applyFill="1" applyBorder="1" applyAlignment="1">
      <alignment horizontal="right"/>
    </xf>
    <xf numFmtId="37" fontId="10" fillId="34" borderId="11" xfId="0" applyNumberFormat="1" applyFont="1" applyFill="1" applyBorder="1" applyAlignment="1">
      <alignment horizontal="right"/>
    </xf>
    <xf numFmtId="37" fontId="86" fillId="35" borderId="12" xfId="0" applyNumberFormat="1" applyFont="1" applyFill="1" applyBorder="1" applyAlignment="1">
      <alignment horizontal="right"/>
    </xf>
    <xf numFmtId="164" fontId="10" fillId="34" borderId="13" xfId="57" applyNumberFormat="1" applyFont="1" applyFill="1" applyBorder="1" applyAlignment="1">
      <alignment horizontal="right"/>
    </xf>
    <xf numFmtId="164" fontId="10" fillId="34" borderId="13" xfId="0" applyNumberFormat="1" applyFont="1" applyFill="1" applyBorder="1" applyAlignment="1">
      <alignment horizontal="right"/>
    </xf>
    <xf numFmtId="164" fontId="86" fillId="35" borderId="14" xfId="57" applyNumberFormat="1" applyFont="1" applyFill="1" applyBorder="1" applyAlignment="1">
      <alignment horizontal="right"/>
    </xf>
    <xf numFmtId="0" fontId="87" fillId="0" borderId="0" xfId="0" applyFont="1" applyAlignment="1">
      <alignment/>
    </xf>
    <xf numFmtId="0" fontId="76" fillId="0" borderId="0" xfId="0" applyFont="1" applyAlignment="1">
      <alignment wrapText="1"/>
    </xf>
    <xf numFmtId="3" fontId="88" fillId="35" borderId="15" xfId="0" applyNumberFormat="1" applyFont="1" applyFill="1" applyBorder="1" applyAlignment="1">
      <alignment horizontal="right"/>
    </xf>
    <xf numFmtId="0" fontId="78" fillId="0" borderId="0" xfId="0" applyFont="1" applyAlignment="1">
      <alignment horizontal="center"/>
    </xf>
    <xf numFmtId="0" fontId="76" fillId="0" borderId="11" xfId="0" applyFont="1" applyBorder="1" applyAlignment="1">
      <alignment/>
    </xf>
    <xf numFmtId="3" fontId="78" fillId="0" borderId="16" xfId="0" applyNumberFormat="1" applyFont="1" applyBorder="1" applyAlignment="1">
      <alignment horizontal="right" vertical="center"/>
    </xf>
    <xf numFmtId="3" fontId="78" fillId="0" borderId="17" xfId="0" applyNumberFormat="1" applyFont="1" applyBorder="1" applyAlignment="1">
      <alignment horizontal="right" vertical="center"/>
    </xf>
    <xf numFmtId="0" fontId="7" fillId="34" borderId="0" xfId="0" applyFont="1" applyFill="1" applyBorder="1" applyAlignment="1">
      <alignment horizontal="center"/>
    </xf>
    <xf numFmtId="0" fontId="79" fillId="34" borderId="11" xfId="0" applyFont="1" applyFill="1" applyBorder="1" applyAlignment="1">
      <alignment vertical="center" wrapText="1"/>
    </xf>
    <xf numFmtId="0" fontId="7" fillId="34" borderId="11" xfId="0" applyFont="1" applyFill="1" applyBorder="1" applyAlignment="1">
      <alignment vertical="center" wrapText="1"/>
    </xf>
    <xf numFmtId="0" fontId="82" fillId="34" borderId="11" xfId="0" applyFont="1" applyFill="1" applyBorder="1" applyAlignment="1">
      <alignment vertical="center" wrapText="1"/>
    </xf>
    <xf numFmtId="0" fontId="80" fillId="0" borderId="0" xfId="0" applyFont="1" applyFill="1" applyBorder="1" applyAlignment="1">
      <alignment/>
    </xf>
    <xf numFmtId="37" fontId="10" fillId="34" borderId="11" xfId="0" applyNumberFormat="1" applyFont="1" applyFill="1" applyBorder="1" applyAlignment="1">
      <alignment horizontal="right" vertical="center"/>
    </xf>
    <xf numFmtId="37" fontId="10" fillId="34" borderId="11" xfId="0" applyNumberFormat="1" applyFont="1" applyFill="1" applyBorder="1" applyAlignment="1">
      <alignment/>
    </xf>
    <xf numFmtId="0" fontId="86" fillId="24" borderId="18" xfId="0" applyFont="1" applyFill="1" applyBorder="1" applyAlignment="1">
      <alignment horizontal="center" vertical="center"/>
    </xf>
    <xf numFmtId="0" fontId="88" fillId="15" borderId="18" xfId="0" applyFont="1" applyFill="1" applyBorder="1" applyAlignment="1">
      <alignment/>
    </xf>
    <xf numFmtId="37" fontId="88" fillId="15" borderId="18" xfId="0" applyNumberFormat="1" applyFont="1" applyFill="1" applyBorder="1" applyAlignment="1">
      <alignment horizontal="right"/>
    </xf>
    <xf numFmtId="0" fontId="88" fillId="15" borderId="19" xfId="0" applyFont="1" applyFill="1" applyBorder="1" applyAlignment="1">
      <alignment/>
    </xf>
    <xf numFmtId="37" fontId="86" fillId="15" borderId="20" xfId="0" applyNumberFormat="1" applyFont="1" applyFill="1" applyBorder="1" applyAlignment="1">
      <alignment horizontal="right"/>
    </xf>
    <xf numFmtId="37" fontId="86" fillId="15" borderId="18" xfId="0" applyNumberFormat="1" applyFont="1" applyFill="1" applyBorder="1" applyAlignment="1">
      <alignment horizontal="right"/>
    </xf>
    <xf numFmtId="0" fontId="5" fillId="24" borderId="21" xfId="0" applyFont="1" applyFill="1" applyBorder="1" applyAlignment="1">
      <alignment/>
    </xf>
    <xf numFmtId="37" fontId="86" fillId="24" borderId="22" xfId="0" applyNumberFormat="1" applyFont="1" applyFill="1" applyBorder="1" applyAlignment="1">
      <alignment horizontal="right"/>
    </xf>
    <xf numFmtId="37" fontId="11" fillId="24" borderId="22" xfId="0" applyNumberFormat="1" applyFont="1" applyFill="1" applyBorder="1" applyAlignment="1">
      <alignment horizontal="right"/>
    </xf>
    <xf numFmtId="10" fontId="10" fillId="34" borderId="23" xfId="57" applyNumberFormat="1" applyFont="1" applyFill="1" applyBorder="1" applyAlignment="1">
      <alignment horizontal="center"/>
    </xf>
    <xf numFmtId="10" fontId="86" fillId="15" borderId="17" xfId="57" applyNumberFormat="1" applyFont="1" applyFill="1" applyBorder="1" applyAlignment="1">
      <alignment horizontal="center"/>
    </xf>
    <xf numFmtId="164" fontId="11" fillId="24" borderId="24" xfId="0" applyNumberFormat="1" applyFont="1" applyFill="1" applyBorder="1" applyAlignment="1">
      <alignment horizontal="right"/>
    </xf>
    <xf numFmtId="164" fontId="11" fillId="24" borderId="24" xfId="0" applyNumberFormat="1" applyFont="1" applyFill="1" applyBorder="1" applyAlignment="1">
      <alignment horizontal="center"/>
    </xf>
    <xf numFmtId="0" fontId="89" fillId="34" borderId="23" xfId="0" applyFont="1" applyFill="1" applyBorder="1" applyAlignment="1">
      <alignment horizontal="center" vertical="center" wrapText="1"/>
    </xf>
    <xf numFmtId="0" fontId="9" fillId="24" borderId="21" xfId="0" applyFont="1" applyFill="1" applyBorder="1" applyAlignment="1">
      <alignment vertical="center" wrapText="1"/>
    </xf>
    <xf numFmtId="37" fontId="11" fillId="24" borderId="22" xfId="0" applyNumberFormat="1" applyFont="1" applyFill="1" applyBorder="1" applyAlignment="1">
      <alignment horizontal="right" vertical="center"/>
    </xf>
    <xf numFmtId="164" fontId="11" fillId="24" borderId="25" xfId="0" applyNumberFormat="1" applyFont="1" applyFill="1" applyBorder="1" applyAlignment="1">
      <alignment horizontal="right" vertical="center"/>
    </xf>
    <xf numFmtId="164" fontId="11" fillId="24" borderId="25" xfId="0" applyNumberFormat="1" applyFont="1" applyFill="1" applyBorder="1" applyAlignment="1">
      <alignment horizontal="right"/>
    </xf>
    <xf numFmtId="0" fontId="4" fillId="24" borderId="21" xfId="0" applyFont="1" applyFill="1" applyBorder="1" applyAlignment="1">
      <alignment horizontal="center" vertical="center"/>
    </xf>
    <xf numFmtId="0" fontId="4" fillId="24" borderId="26" xfId="0" applyFont="1" applyFill="1" applyBorder="1" applyAlignment="1">
      <alignment horizontal="center" vertical="center"/>
    </xf>
    <xf numFmtId="37" fontId="78" fillId="0" borderId="16" xfId="0" applyNumberFormat="1" applyFont="1" applyBorder="1" applyAlignment="1">
      <alignment vertical="center"/>
    </xf>
    <xf numFmtId="3" fontId="88" fillId="24" borderId="27" xfId="0" applyNumberFormat="1" applyFont="1" applyFill="1" applyBorder="1" applyAlignment="1">
      <alignment horizontal="center"/>
    </xf>
    <xf numFmtId="165" fontId="88" fillId="24" borderId="27" xfId="0" applyNumberFormat="1" applyFont="1" applyFill="1" applyBorder="1" applyAlignment="1">
      <alignment horizontal="center"/>
    </xf>
    <xf numFmtId="4" fontId="88" fillId="24" borderId="14" xfId="0" applyNumberFormat="1" applyFont="1" applyFill="1" applyBorder="1" applyAlignment="1">
      <alignment horizontal="center"/>
    </xf>
    <xf numFmtId="4" fontId="88" fillId="24" borderId="27" xfId="0" applyNumberFormat="1" applyFont="1" applyFill="1" applyBorder="1" applyAlignment="1">
      <alignment horizontal="center"/>
    </xf>
    <xf numFmtId="0" fontId="88" fillId="24" borderId="28" xfId="0" applyFont="1" applyFill="1" applyBorder="1" applyAlignment="1">
      <alignment horizontal="center" vertical="center"/>
    </xf>
    <xf numFmtId="0" fontId="88" fillId="24" borderId="16" xfId="0" applyFont="1" applyFill="1" applyBorder="1" applyAlignment="1">
      <alignment horizontal="center" vertical="center"/>
    </xf>
    <xf numFmtId="0" fontId="88" fillId="24" borderId="17" xfId="0" applyFont="1" applyFill="1" applyBorder="1" applyAlignment="1">
      <alignment horizontal="center" vertical="center"/>
    </xf>
    <xf numFmtId="164" fontId="88" fillId="24" borderId="27" xfId="0" applyNumberFormat="1" applyFont="1" applyFill="1" applyBorder="1" applyAlignment="1">
      <alignment horizontal="center"/>
    </xf>
    <xf numFmtId="164" fontId="88" fillId="24" borderId="14" xfId="0" applyNumberFormat="1" applyFont="1" applyFill="1" applyBorder="1" applyAlignment="1">
      <alignment horizontal="center"/>
    </xf>
    <xf numFmtId="37" fontId="78" fillId="0" borderId="16" xfId="0" applyNumberFormat="1" applyFont="1" applyFill="1" applyBorder="1" applyAlignment="1">
      <alignment vertical="center"/>
    </xf>
    <xf numFmtId="3" fontId="78" fillId="0" borderId="16" xfId="0" applyNumberFormat="1" applyFont="1" applyBorder="1" applyAlignment="1">
      <alignment vertical="center"/>
    </xf>
    <xf numFmtId="3" fontId="6" fillId="0" borderId="16" xfId="0" applyNumberFormat="1" applyFont="1" applyFill="1" applyBorder="1" applyAlignment="1">
      <alignment horizontal="right" vertical="center"/>
    </xf>
    <xf numFmtId="3" fontId="6" fillId="0" borderId="17" xfId="0" applyNumberFormat="1" applyFont="1" applyFill="1" applyBorder="1" applyAlignment="1">
      <alignment horizontal="right" vertical="center"/>
    </xf>
    <xf numFmtId="37" fontId="78" fillId="0" borderId="17" xfId="0" applyNumberFormat="1" applyFont="1" applyBorder="1" applyAlignment="1">
      <alignment vertical="center"/>
    </xf>
    <xf numFmtId="10" fontId="10" fillId="34" borderId="23" xfId="57" applyNumberFormat="1" applyFont="1" applyFill="1" applyBorder="1" applyAlignment="1">
      <alignment horizontal="right"/>
    </xf>
    <xf numFmtId="10" fontId="10" fillId="34" borderId="23" xfId="0" applyNumberFormat="1" applyFont="1" applyFill="1" applyBorder="1" applyAlignment="1">
      <alignment horizontal="right"/>
    </xf>
    <xf numFmtId="10" fontId="86" fillId="15" borderId="29" xfId="0" applyNumberFormat="1" applyFont="1" applyFill="1" applyBorder="1" applyAlignment="1">
      <alignment horizontal="right"/>
    </xf>
    <xf numFmtId="10" fontId="86" fillId="15" borderId="17" xfId="0" applyNumberFormat="1" applyFont="1" applyFill="1" applyBorder="1" applyAlignment="1">
      <alignment horizontal="center"/>
    </xf>
    <xf numFmtId="10" fontId="7" fillId="34" borderId="23" xfId="0" applyNumberFormat="1" applyFont="1" applyFill="1" applyBorder="1" applyAlignment="1">
      <alignment horizontal="center" vertical="center" wrapText="1"/>
    </xf>
    <xf numFmtId="10" fontId="11" fillId="24" borderId="24" xfId="0" applyNumberFormat="1" applyFont="1" applyFill="1" applyBorder="1" applyAlignment="1">
      <alignment horizontal="center"/>
    </xf>
    <xf numFmtId="164" fontId="88" fillId="15" borderId="30" xfId="0" applyNumberFormat="1" applyFont="1" applyFill="1" applyBorder="1" applyAlignment="1">
      <alignment horizontal="right"/>
    </xf>
    <xf numFmtId="164" fontId="88" fillId="15" borderId="30" xfId="0" applyNumberFormat="1" applyFont="1" applyFill="1" applyBorder="1" applyAlignment="1">
      <alignment horizontal="center"/>
    </xf>
    <xf numFmtId="0" fontId="88" fillId="15" borderId="30" xfId="0" applyFont="1" applyFill="1" applyBorder="1" applyAlignment="1">
      <alignment horizontal="center"/>
    </xf>
    <xf numFmtId="0" fontId="88" fillId="15" borderId="31" xfId="0" applyFont="1" applyFill="1" applyBorder="1" applyAlignment="1">
      <alignment/>
    </xf>
    <xf numFmtId="0" fontId="88" fillId="15" borderId="32" xfId="0" applyFont="1" applyFill="1" applyBorder="1" applyAlignment="1">
      <alignment/>
    </xf>
    <xf numFmtId="10" fontId="10" fillId="34" borderId="13" xfId="57" applyNumberFormat="1" applyFont="1" applyFill="1" applyBorder="1" applyAlignment="1">
      <alignment horizontal="center"/>
    </xf>
    <xf numFmtId="10" fontId="86" fillId="15" borderId="16" xfId="0" applyNumberFormat="1" applyFont="1" applyFill="1" applyBorder="1" applyAlignment="1">
      <alignment horizontal="center"/>
    </xf>
    <xf numFmtId="10" fontId="7" fillId="34" borderId="13" xfId="0" applyNumberFormat="1" applyFont="1" applyFill="1" applyBorder="1" applyAlignment="1">
      <alignment horizontal="center" vertical="center" wrapText="1"/>
    </xf>
    <xf numFmtId="10" fontId="86" fillId="15" borderId="16" xfId="57" applyNumberFormat="1" applyFont="1" applyFill="1" applyBorder="1" applyAlignment="1">
      <alignment horizontal="center"/>
    </xf>
    <xf numFmtId="10" fontId="11" fillId="24" borderId="25" xfId="0" applyNumberFormat="1" applyFont="1" applyFill="1" applyBorder="1" applyAlignment="1">
      <alignment horizontal="center"/>
    </xf>
    <xf numFmtId="10" fontId="86" fillId="15" borderId="33" xfId="0" applyNumberFormat="1" applyFont="1" applyFill="1" applyBorder="1" applyAlignment="1">
      <alignment horizontal="right"/>
    </xf>
    <xf numFmtId="10" fontId="10" fillId="34" borderId="13" xfId="0" applyNumberFormat="1" applyFont="1" applyFill="1" applyBorder="1" applyAlignment="1">
      <alignment horizontal="right"/>
    </xf>
    <xf numFmtId="0" fontId="89" fillId="34" borderId="13" xfId="0" applyFont="1" applyFill="1" applyBorder="1" applyAlignment="1">
      <alignment horizontal="center" vertical="center" wrapText="1"/>
    </xf>
    <xf numFmtId="164" fontId="11" fillId="24" borderId="25" xfId="0" applyNumberFormat="1" applyFont="1" applyFill="1" applyBorder="1" applyAlignment="1">
      <alignment horizontal="center"/>
    </xf>
    <xf numFmtId="10" fontId="10" fillId="34" borderId="13" xfId="57" applyNumberFormat="1" applyFont="1" applyFill="1" applyBorder="1" applyAlignment="1">
      <alignment horizontal="right"/>
    </xf>
    <xf numFmtId="0" fontId="76" fillId="0" borderId="34" xfId="0" applyFont="1" applyBorder="1" applyAlignment="1">
      <alignment/>
    </xf>
    <xf numFmtId="0" fontId="88" fillId="15" borderId="35" xfId="0" applyFont="1" applyFill="1" applyBorder="1" applyAlignment="1">
      <alignment/>
    </xf>
    <xf numFmtId="164" fontId="10" fillId="34" borderId="23" xfId="0" applyNumberFormat="1" applyFont="1" applyFill="1" applyBorder="1" applyAlignment="1">
      <alignment horizontal="right"/>
    </xf>
    <xf numFmtId="164" fontId="10" fillId="34" borderId="23" xfId="57" applyNumberFormat="1" applyFont="1" applyFill="1" applyBorder="1" applyAlignment="1">
      <alignment horizontal="right"/>
    </xf>
    <xf numFmtId="164" fontId="11" fillId="24" borderId="24" xfId="0" applyNumberFormat="1" applyFont="1" applyFill="1" applyBorder="1" applyAlignment="1">
      <alignment horizontal="right" vertical="center"/>
    </xf>
    <xf numFmtId="1" fontId="11" fillId="24" borderId="30" xfId="0" applyNumberFormat="1" applyFont="1" applyFill="1" applyBorder="1" applyAlignment="1" applyProtection="1">
      <alignment horizontal="center" vertical="center" wrapText="1"/>
      <protection locked="0"/>
    </xf>
    <xf numFmtId="37" fontId="11" fillId="24" borderId="22" xfId="48" applyNumberFormat="1" applyFont="1" applyFill="1" applyBorder="1" applyAlignment="1">
      <alignment horizontal="right" vertical="center"/>
    </xf>
    <xf numFmtId="0" fontId="88" fillId="9" borderId="36" xfId="0" applyFont="1" applyFill="1" applyBorder="1" applyAlignment="1">
      <alignment vertical="center" wrapText="1"/>
    </xf>
    <xf numFmtId="164" fontId="86" fillId="9" borderId="29" xfId="0" applyNumberFormat="1" applyFont="1" applyFill="1" applyBorder="1" applyAlignment="1">
      <alignment horizontal="right"/>
    </xf>
    <xf numFmtId="37" fontId="86" fillId="9" borderId="18" xfId="0" applyNumberFormat="1" applyFont="1" applyFill="1" applyBorder="1" applyAlignment="1">
      <alignment horizontal="right"/>
    </xf>
    <xf numFmtId="164" fontId="10" fillId="34" borderId="37" xfId="0" applyNumberFormat="1" applyFont="1" applyFill="1" applyBorder="1" applyAlignment="1">
      <alignment horizontal="right"/>
    </xf>
    <xf numFmtId="164" fontId="10" fillId="34" borderId="37" xfId="57" applyNumberFormat="1" applyFont="1" applyFill="1" applyBorder="1" applyAlignment="1">
      <alignment horizontal="right"/>
    </xf>
    <xf numFmtId="164" fontId="11" fillId="24" borderId="38" xfId="0" applyNumberFormat="1" applyFont="1" applyFill="1" applyBorder="1" applyAlignment="1">
      <alignment horizontal="right" vertical="center"/>
    </xf>
    <xf numFmtId="164" fontId="86" fillId="9" borderId="39" xfId="0" applyNumberFormat="1" applyFont="1" applyFill="1" applyBorder="1" applyAlignment="1">
      <alignment horizontal="right"/>
    </xf>
    <xf numFmtId="164" fontId="86" fillId="9" borderId="33" xfId="0" applyNumberFormat="1" applyFont="1" applyFill="1" applyBorder="1" applyAlignment="1">
      <alignment horizontal="right"/>
    </xf>
    <xf numFmtId="164" fontId="11" fillId="24" borderId="38" xfId="0" applyNumberFormat="1" applyFont="1" applyFill="1" applyBorder="1" applyAlignment="1">
      <alignment horizontal="right"/>
    </xf>
    <xf numFmtId="164" fontId="86" fillId="35" borderId="40" xfId="57" applyNumberFormat="1" applyFont="1" applyFill="1" applyBorder="1" applyAlignment="1">
      <alignment horizontal="right"/>
    </xf>
    <xf numFmtId="164" fontId="86" fillId="35" borderId="27" xfId="57" applyNumberFormat="1" applyFont="1" applyFill="1" applyBorder="1" applyAlignment="1">
      <alignment horizontal="right"/>
    </xf>
    <xf numFmtId="0" fontId="7" fillId="34" borderId="0" xfId="0" applyFont="1" applyFill="1" applyBorder="1" applyAlignment="1">
      <alignment/>
    </xf>
    <xf numFmtId="0" fontId="7" fillId="34" borderId="0" xfId="0" applyFont="1" applyFill="1" applyBorder="1" applyAlignment="1">
      <alignment/>
    </xf>
    <xf numFmtId="37" fontId="78" fillId="0" borderId="16" xfId="0" applyNumberFormat="1" applyFont="1" applyBorder="1" applyAlignment="1">
      <alignment horizontal="right" vertical="center"/>
    </xf>
    <xf numFmtId="37" fontId="78" fillId="0" borderId="17" xfId="0" applyNumberFormat="1" applyFont="1" applyBorder="1" applyAlignment="1">
      <alignment horizontal="right" vertical="center"/>
    </xf>
    <xf numFmtId="0" fontId="3" fillId="34" borderId="41" xfId="0" applyFont="1" applyFill="1" applyBorder="1" applyAlignment="1">
      <alignment horizontal="center"/>
    </xf>
    <xf numFmtId="10" fontId="10" fillId="34" borderId="41" xfId="57" applyNumberFormat="1" applyFont="1" applyFill="1" applyBorder="1" applyAlignment="1">
      <alignment horizontal="center"/>
    </xf>
    <xf numFmtId="10" fontId="86" fillId="15" borderId="42" xfId="0" applyNumberFormat="1" applyFont="1" applyFill="1" applyBorder="1" applyAlignment="1">
      <alignment horizontal="center"/>
    </xf>
    <xf numFmtId="10" fontId="7" fillId="34" borderId="41" xfId="0" applyNumberFormat="1" applyFont="1" applyFill="1" applyBorder="1" applyAlignment="1">
      <alignment horizontal="center" vertical="center" wrapText="1"/>
    </xf>
    <xf numFmtId="10" fontId="86" fillId="15" borderId="42" xfId="57" applyNumberFormat="1" applyFont="1" applyFill="1" applyBorder="1" applyAlignment="1">
      <alignment horizontal="center"/>
    </xf>
    <xf numFmtId="10" fontId="11" fillId="24" borderId="43" xfId="0" applyNumberFormat="1" applyFont="1" applyFill="1" applyBorder="1" applyAlignment="1">
      <alignment horizontal="center"/>
    </xf>
    <xf numFmtId="10" fontId="86" fillId="15" borderId="30" xfId="0" applyNumberFormat="1" applyFont="1" applyFill="1" applyBorder="1" applyAlignment="1">
      <alignment horizontal="right"/>
    </xf>
    <xf numFmtId="10" fontId="10" fillId="34" borderId="41" xfId="0" applyNumberFormat="1" applyFont="1" applyFill="1" applyBorder="1" applyAlignment="1">
      <alignment horizontal="right"/>
    </xf>
    <xf numFmtId="0" fontId="89" fillId="34" borderId="41" xfId="0" applyFont="1" applyFill="1" applyBorder="1" applyAlignment="1">
      <alignment horizontal="center" vertical="center" wrapText="1"/>
    </xf>
    <xf numFmtId="164" fontId="11" fillId="24" borderId="43" xfId="0" applyNumberFormat="1" applyFont="1" applyFill="1" applyBorder="1" applyAlignment="1">
      <alignment horizontal="center"/>
    </xf>
    <xf numFmtId="10" fontId="10" fillId="34" borderId="41" xfId="57" applyNumberFormat="1" applyFont="1" applyFill="1" applyBorder="1" applyAlignment="1">
      <alignment horizontal="right"/>
    </xf>
    <xf numFmtId="164" fontId="11" fillId="24" borderId="43" xfId="0" applyNumberFormat="1" applyFont="1" applyFill="1" applyBorder="1" applyAlignment="1">
      <alignment horizontal="right"/>
    </xf>
    <xf numFmtId="1" fontId="11" fillId="24" borderId="18" xfId="0" applyNumberFormat="1" applyFont="1" applyFill="1" applyBorder="1" applyAlignment="1" applyProtection="1">
      <alignment horizontal="center" vertical="center" wrapText="1"/>
      <protection locked="0"/>
    </xf>
    <xf numFmtId="39" fontId="86" fillId="15" borderId="42" xfId="0" applyNumberFormat="1" applyFont="1" applyFill="1" applyBorder="1" applyAlignment="1">
      <alignment horizontal="center"/>
    </xf>
    <xf numFmtId="0" fontId="7" fillId="34" borderId="41" xfId="0" applyFont="1" applyFill="1" applyBorder="1" applyAlignment="1">
      <alignment horizontal="center" vertical="center" wrapText="1"/>
    </xf>
    <xf numFmtId="10" fontId="86" fillId="15" borderId="30" xfId="0" applyNumberFormat="1" applyFont="1" applyFill="1" applyBorder="1" applyAlignment="1">
      <alignment horizontal="center"/>
    </xf>
    <xf numFmtId="10" fontId="10" fillId="34" borderId="41" xfId="0" applyNumberFormat="1" applyFont="1" applyFill="1" applyBorder="1" applyAlignment="1">
      <alignment horizontal="center"/>
    </xf>
    <xf numFmtId="37" fontId="10" fillId="34" borderId="44" xfId="0" applyNumberFormat="1" applyFont="1" applyFill="1" applyBorder="1" applyAlignment="1">
      <alignment horizontal="right"/>
    </xf>
    <xf numFmtId="37" fontId="85" fillId="34" borderId="11" xfId="0" applyNumberFormat="1" applyFont="1" applyFill="1" applyBorder="1" applyAlignment="1">
      <alignment horizontal="right" vertical="center"/>
    </xf>
    <xf numFmtId="0" fontId="90" fillId="34" borderId="45" xfId="0" applyFont="1" applyFill="1" applyBorder="1" applyAlignment="1">
      <alignment horizontal="center" vertical="center" wrapText="1"/>
    </xf>
    <xf numFmtId="10" fontId="86" fillId="24" borderId="43" xfId="0" applyNumberFormat="1" applyFont="1" applyFill="1" applyBorder="1" applyAlignment="1">
      <alignment horizontal="right" vertical="center"/>
    </xf>
    <xf numFmtId="164" fontId="86" fillId="9" borderId="30" xfId="0" applyNumberFormat="1" applyFont="1" applyFill="1" applyBorder="1" applyAlignment="1">
      <alignment horizontal="right"/>
    </xf>
    <xf numFmtId="164" fontId="10" fillId="34" borderId="41" xfId="0" applyNumberFormat="1" applyFont="1" applyFill="1" applyBorder="1" applyAlignment="1">
      <alignment horizontal="right"/>
    </xf>
    <xf numFmtId="164" fontId="10" fillId="34" borderId="41" xfId="57" applyNumberFormat="1" applyFont="1" applyFill="1" applyBorder="1" applyAlignment="1">
      <alignment horizontal="right"/>
    </xf>
    <xf numFmtId="164" fontId="86" fillId="35" borderId="46" xfId="57" applyNumberFormat="1" applyFont="1" applyFill="1" applyBorder="1" applyAlignment="1">
      <alignment horizontal="right"/>
    </xf>
    <xf numFmtId="164" fontId="11" fillId="24" borderId="43" xfId="0" applyNumberFormat="1" applyFont="1" applyFill="1" applyBorder="1" applyAlignment="1">
      <alignment horizontal="right" vertical="center"/>
    </xf>
    <xf numFmtId="0" fontId="78" fillId="34" borderId="0" xfId="0" applyFont="1" applyFill="1" applyAlignment="1">
      <alignment/>
    </xf>
    <xf numFmtId="165" fontId="78" fillId="34" borderId="0" xfId="0" applyNumberFormat="1" applyFont="1" applyFill="1" applyAlignment="1">
      <alignment/>
    </xf>
    <xf numFmtId="0" fontId="84" fillId="34" borderId="0" xfId="0" applyFont="1" applyFill="1" applyBorder="1" applyAlignment="1">
      <alignment/>
    </xf>
    <xf numFmtId="164" fontId="84" fillId="34" borderId="0" xfId="0" applyNumberFormat="1" applyFont="1" applyFill="1" applyBorder="1" applyAlignment="1">
      <alignment horizontal="center"/>
    </xf>
    <xf numFmtId="0" fontId="91" fillId="34" borderId="0" xfId="0" applyFont="1" applyFill="1" applyAlignment="1">
      <alignment/>
    </xf>
    <xf numFmtId="3" fontId="78" fillId="34" borderId="0" xfId="0" applyNumberFormat="1" applyFont="1" applyFill="1" applyAlignment="1">
      <alignment/>
    </xf>
    <xf numFmtId="0" fontId="92" fillId="34" borderId="0" xfId="0" applyFont="1" applyFill="1" applyAlignment="1">
      <alignment horizontal="center"/>
    </xf>
    <xf numFmtId="3" fontId="76" fillId="34" borderId="0" xfId="0" applyNumberFormat="1" applyFont="1" applyFill="1" applyAlignment="1">
      <alignment/>
    </xf>
    <xf numFmtId="0" fontId="83" fillId="34" borderId="0" xfId="0" applyFont="1" applyFill="1" applyAlignment="1">
      <alignment horizontal="center"/>
    </xf>
    <xf numFmtId="0" fontId="5" fillId="24" borderId="47" xfId="0" applyFont="1" applyFill="1" applyBorder="1" applyAlignment="1">
      <alignment horizontal="center" vertical="center"/>
    </xf>
    <xf numFmtId="0" fontId="76" fillId="34" borderId="0" xfId="0" applyFont="1" applyFill="1" applyAlignment="1">
      <alignment/>
    </xf>
    <xf numFmtId="4" fontId="78" fillId="34" borderId="0" xfId="0" applyNumberFormat="1" applyFont="1" applyFill="1" applyAlignment="1">
      <alignment/>
    </xf>
    <xf numFmtId="4" fontId="78" fillId="34" borderId="0" xfId="0" applyNumberFormat="1" applyFont="1" applyFill="1" applyAlignment="1">
      <alignment horizontal="center"/>
    </xf>
    <xf numFmtId="4" fontId="80" fillId="34" borderId="0" xfId="0" applyNumberFormat="1" applyFont="1" applyFill="1" applyAlignment="1">
      <alignment/>
    </xf>
    <xf numFmtId="0" fontId="80" fillId="34" borderId="0" xfId="0" applyFont="1" applyFill="1" applyBorder="1" applyAlignment="1">
      <alignment/>
    </xf>
    <xf numFmtId="3" fontId="80" fillId="34" borderId="0" xfId="0" applyNumberFormat="1" applyFont="1" applyFill="1" applyAlignment="1">
      <alignment/>
    </xf>
    <xf numFmtId="0" fontId="80" fillId="34" borderId="0" xfId="0" applyFont="1" applyFill="1" applyAlignment="1">
      <alignment/>
    </xf>
    <xf numFmtId="0" fontId="76" fillId="34" borderId="0" xfId="0" applyFont="1" applyFill="1" applyAlignment="1">
      <alignment wrapText="1"/>
    </xf>
    <xf numFmtId="164" fontId="80" fillId="34" borderId="0" xfId="0" applyNumberFormat="1" applyFont="1" applyFill="1" applyAlignment="1">
      <alignment/>
    </xf>
    <xf numFmtId="37" fontId="76" fillId="34" borderId="0" xfId="0" applyNumberFormat="1" applyFont="1" applyFill="1" applyAlignment="1">
      <alignment/>
    </xf>
    <xf numFmtId="0" fontId="76" fillId="34" borderId="0" xfId="0" applyFont="1" applyFill="1" applyAlignment="1">
      <alignment horizontal="right"/>
    </xf>
    <xf numFmtId="0" fontId="93" fillId="34" borderId="0" xfId="0" applyFont="1" applyFill="1" applyAlignment="1">
      <alignment/>
    </xf>
    <xf numFmtId="0" fontId="3" fillId="34" borderId="0" xfId="0" applyFont="1" applyFill="1" applyAlignment="1">
      <alignment/>
    </xf>
    <xf numFmtId="0" fontId="8" fillId="34" borderId="0" xfId="0" applyFont="1" applyFill="1" applyAlignment="1">
      <alignment/>
    </xf>
    <xf numFmtId="0" fontId="82" fillId="34" borderId="0" xfId="0" applyFont="1" applyFill="1" applyBorder="1" applyAlignment="1">
      <alignment vertical="center" wrapText="1"/>
    </xf>
    <xf numFmtId="3" fontId="80" fillId="34" borderId="0" xfId="48" applyNumberFormat="1" applyFont="1" applyFill="1" applyAlignment="1">
      <alignment/>
    </xf>
    <xf numFmtId="3" fontId="8" fillId="34" borderId="0" xfId="0" applyNumberFormat="1" applyFont="1" applyFill="1" applyAlignment="1">
      <alignment/>
    </xf>
    <xf numFmtId="0" fontId="87" fillId="34" borderId="0" xfId="0" applyFont="1" applyFill="1" applyAlignment="1">
      <alignment/>
    </xf>
    <xf numFmtId="0" fontId="94" fillId="34" borderId="0" xfId="0" applyFont="1" applyFill="1" applyAlignment="1">
      <alignment/>
    </xf>
    <xf numFmtId="0" fontId="88" fillId="34" borderId="0" xfId="0" applyFont="1" applyFill="1" applyBorder="1" applyAlignment="1">
      <alignment/>
    </xf>
    <xf numFmtId="3" fontId="88" fillId="34" borderId="0" xfId="0" applyNumberFormat="1" applyFont="1" applyFill="1" applyBorder="1" applyAlignment="1">
      <alignment horizontal="center"/>
    </xf>
    <xf numFmtId="37" fontId="78" fillId="34" borderId="0" xfId="0" applyNumberFormat="1" applyFont="1" applyFill="1" applyAlignment="1">
      <alignment/>
    </xf>
    <xf numFmtId="10" fontId="78" fillId="34" borderId="0" xfId="0" applyNumberFormat="1" applyFont="1" applyFill="1" applyAlignment="1">
      <alignment horizontal="center"/>
    </xf>
    <xf numFmtId="0" fontId="78" fillId="34" borderId="0" xfId="0" applyFont="1" applyFill="1" applyAlignment="1">
      <alignment horizontal="center"/>
    </xf>
    <xf numFmtId="37" fontId="80" fillId="34" borderId="0" xfId="0" applyNumberFormat="1" applyFont="1" applyFill="1" applyAlignment="1">
      <alignment/>
    </xf>
    <xf numFmtId="0" fontId="77" fillId="34" borderId="0" xfId="0" applyFont="1" applyFill="1" applyAlignment="1">
      <alignment/>
    </xf>
    <xf numFmtId="0" fontId="95" fillId="34" borderId="10" xfId="0" applyFont="1" applyFill="1" applyBorder="1" applyAlignment="1">
      <alignment vertical="center"/>
    </xf>
    <xf numFmtId="37" fontId="8" fillId="34" borderId="48" xfId="57" applyNumberFormat="1" applyFont="1" applyFill="1" applyBorder="1" applyAlignment="1">
      <alignment horizontal="right"/>
    </xf>
    <xf numFmtId="37" fontId="8" fillId="34" borderId="49" xfId="0" applyNumberFormat="1" applyFont="1" applyFill="1" applyBorder="1" applyAlignment="1">
      <alignment horizontal="right"/>
    </xf>
    <xf numFmtId="37" fontId="76" fillId="34" borderId="48" xfId="57" applyNumberFormat="1" applyFont="1" applyFill="1" applyBorder="1" applyAlignment="1">
      <alignment horizontal="right"/>
    </xf>
    <xf numFmtId="164" fontId="76" fillId="34" borderId="0" xfId="0" applyNumberFormat="1" applyFont="1" applyFill="1" applyAlignment="1">
      <alignment/>
    </xf>
    <xf numFmtId="37" fontId="8" fillId="34" borderId="10" xfId="57" applyNumberFormat="1" applyFont="1" applyFill="1" applyBorder="1" applyAlignment="1">
      <alignment horizontal="right"/>
    </xf>
    <xf numFmtId="37" fontId="8" fillId="34" borderId="50" xfId="57" applyNumberFormat="1" applyFont="1" applyFill="1" applyBorder="1" applyAlignment="1">
      <alignment horizontal="right"/>
    </xf>
    <xf numFmtId="37" fontId="76" fillId="34" borderId="10" xfId="57" applyNumberFormat="1" applyFont="1" applyFill="1" applyBorder="1" applyAlignment="1">
      <alignment horizontal="right"/>
    </xf>
    <xf numFmtId="0" fontId="96" fillId="2" borderId="10" xfId="0" applyFont="1" applyFill="1" applyBorder="1" applyAlignment="1">
      <alignment vertical="center" wrapText="1"/>
    </xf>
    <xf numFmtId="37" fontId="13" fillId="2" borderId="51" xfId="0" applyNumberFormat="1" applyFont="1" applyFill="1" applyBorder="1" applyAlignment="1">
      <alignment horizontal="right"/>
    </xf>
    <xf numFmtId="37" fontId="13" fillId="2" borderId="52" xfId="57" applyNumberFormat="1" applyFont="1" applyFill="1" applyBorder="1" applyAlignment="1">
      <alignment horizontal="right"/>
    </xf>
    <xf numFmtId="37" fontId="77" fillId="2" borderId="51" xfId="0" applyNumberFormat="1" applyFont="1" applyFill="1" applyBorder="1" applyAlignment="1">
      <alignment horizontal="right"/>
    </xf>
    <xf numFmtId="0" fontId="95" fillId="34" borderId="10" xfId="0" applyFont="1" applyFill="1" applyBorder="1" applyAlignment="1">
      <alignment vertical="center" wrapText="1"/>
    </xf>
    <xf numFmtId="37" fontId="8" fillId="34" borderId="10" xfId="0" applyNumberFormat="1" applyFont="1" applyFill="1" applyBorder="1" applyAlignment="1">
      <alignment horizontal="right"/>
    </xf>
    <xf numFmtId="37" fontId="76" fillId="34" borderId="10" xfId="0" applyNumberFormat="1" applyFont="1" applyFill="1" applyBorder="1" applyAlignment="1">
      <alignment horizontal="right"/>
    </xf>
    <xf numFmtId="37" fontId="13" fillId="2" borderId="50" xfId="57" applyNumberFormat="1" applyFont="1" applyFill="1" applyBorder="1" applyAlignment="1">
      <alignment horizontal="right"/>
    </xf>
    <xf numFmtId="0" fontId="97" fillId="35" borderId="36" xfId="0" applyFont="1" applyFill="1" applyBorder="1" applyAlignment="1">
      <alignment/>
    </xf>
    <xf numFmtId="37" fontId="13" fillId="2" borderId="10" xfId="0" applyNumberFormat="1" applyFont="1" applyFill="1" applyBorder="1" applyAlignment="1">
      <alignment horizontal="right"/>
    </xf>
    <xf numFmtId="37" fontId="77" fillId="2" borderId="10" xfId="0" applyNumberFormat="1" applyFont="1" applyFill="1" applyBorder="1" applyAlignment="1">
      <alignment horizontal="right"/>
    </xf>
    <xf numFmtId="37" fontId="76" fillId="34" borderId="37" xfId="0" applyNumberFormat="1" applyFont="1" applyFill="1" applyBorder="1" applyAlignment="1">
      <alignment horizontal="right"/>
    </xf>
    <xf numFmtId="37" fontId="8" fillId="34" borderId="51" xfId="0" applyNumberFormat="1" applyFont="1" applyFill="1" applyBorder="1" applyAlignment="1">
      <alignment horizontal="right"/>
    </xf>
    <xf numFmtId="37" fontId="76" fillId="34" borderId="51" xfId="0" applyNumberFormat="1" applyFont="1" applyFill="1" applyBorder="1" applyAlignment="1">
      <alignment horizontal="right"/>
    </xf>
    <xf numFmtId="37" fontId="97" fillId="35" borderId="36" xfId="0" applyNumberFormat="1" applyFont="1" applyFill="1" applyBorder="1" applyAlignment="1">
      <alignment horizontal="right"/>
    </xf>
    <xf numFmtId="37" fontId="97" fillId="35" borderId="53" xfId="0" applyNumberFormat="1" applyFont="1" applyFill="1" applyBorder="1" applyAlignment="1">
      <alignment horizontal="right"/>
    </xf>
    <xf numFmtId="164" fontId="88" fillId="24" borderId="27" xfId="0" applyNumberFormat="1" applyFont="1" applyFill="1" applyBorder="1" applyAlignment="1">
      <alignment horizontal="center" vertical="center"/>
    </xf>
    <xf numFmtId="164" fontId="88" fillId="24" borderId="16" xfId="0" applyNumberFormat="1" applyFont="1" applyFill="1" applyBorder="1" applyAlignment="1">
      <alignment horizontal="center" vertical="center"/>
    </xf>
    <xf numFmtId="164" fontId="88" fillId="24" borderId="17" xfId="0" applyNumberFormat="1" applyFont="1" applyFill="1" applyBorder="1" applyAlignment="1">
      <alignment horizontal="center" vertical="center"/>
    </xf>
    <xf numFmtId="164" fontId="88" fillId="24" borderId="14" xfId="0" applyNumberFormat="1" applyFont="1" applyFill="1" applyBorder="1" applyAlignment="1">
      <alignment horizontal="center" vertical="center"/>
    </xf>
    <xf numFmtId="4" fontId="88" fillId="24" borderId="16" xfId="0" applyNumberFormat="1" applyFont="1" applyFill="1" applyBorder="1" applyAlignment="1">
      <alignment horizontal="center" vertical="center"/>
    </xf>
    <xf numFmtId="166" fontId="88" fillId="24" borderId="27" xfId="0" applyNumberFormat="1" applyFont="1" applyFill="1" applyBorder="1" applyAlignment="1">
      <alignment horizontal="center" vertical="center"/>
    </xf>
    <xf numFmtId="166" fontId="88" fillId="24" borderId="14" xfId="0" applyNumberFormat="1" applyFont="1" applyFill="1" applyBorder="1" applyAlignment="1">
      <alignment horizontal="center" vertical="center"/>
    </xf>
    <xf numFmtId="0" fontId="91" fillId="34" borderId="0" xfId="0" applyFont="1" applyFill="1" applyAlignment="1">
      <alignment vertical="center"/>
    </xf>
    <xf numFmtId="1" fontId="11" fillId="24" borderId="30" xfId="0" applyNumberFormat="1" applyFont="1" applyFill="1" applyBorder="1" applyAlignment="1" applyProtection="1">
      <alignment horizontal="center" vertical="center" wrapText="1"/>
      <protection locked="0"/>
    </xf>
    <xf numFmtId="37" fontId="86" fillId="24" borderId="22" xfId="0" applyNumberFormat="1" applyFont="1" applyFill="1" applyBorder="1" applyAlignment="1">
      <alignment horizontal="right" vertical="center"/>
    </xf>
    <xf numFmtId="37" fontId="78" fillId="0" borderId="16" xfId="0" applyNumberFormat="1" applyFont="1" applyFill="1" applyBorder="1" applyAlignment="1">
      <alignment horizontal="right" vertical="center"/>
    </xf>
    <xf numFmtId="0" fontId="6" fillId="0" borderId="28" xfId="0" applyFont="1" applyBorder="1" applyAlignment="1">
      <alignment vertical="center"/>
    </xf>
    <xf numFmtId="0" fontId="88" fillId="24" borderId="43" xfId="0" applyFont="1" applyFill="1" applyBorder="1" applyAlignment="1">
      <alignment horizontal="center" vertical="center"/>
    </xf>
    <xf numFmtId="0" fontId="88" fillId="24" borderId="21" xfId="0" applyFont="1" applyFill="1" applyBorder="1" applyAlignment="1">
      <alignment horizontal="justify" vertical="center"/>
    </xf>
    <xf numFmtId="164" fontId="86" fillId="24" borderId="43" xfId="0" applyNumberFormat="1" applyFont="1" applyFill="1" applyBorder="1" applyAlignment="1">
      <alignment horizontal="right" vertical="center"/>
    </xf>
    <xf numFmtId="164" fontId="86" fillId="24" borderId="43" xfId="0" applyNumberFormat="1" applyFont="1" applyFill="1" applyBorder="1" applyAlignment="1">
      <alignment horizontal="center" vertical="center"/>
    </xf>
    <xf numFmtId="164" fontId="86" fillId="24" borderId="25" xfId="0" applyNumberFormat="1" applyFont="1" applyFill="1" applyBorder="1" applyAlignment="1">
      <alignment horizontal="right" vertical="center"/>
    </xf>
    <xf numFmtId="164" fontId="86" fillId="24" borderId="24" xfId="0" applyNumberFormat="1" applyFont="1" applyFill="1" applyBorder="1" applyAlignment="1">
      <alignment horizontal="right" vertical="center"/>
    </xf>
    <xf numFmtId="0" fontId="10" fillId="34" borderId="0" xfId="0" applyFont="1" applyFill="1" applyAlignment="1">
      <alignment/>
    </xf>
    <xf numFmtId="0" fontId="10" fillId="34" borderId="0" xfId="0" applyFont="1" applyFill="1" applyAlignment="1">
      <alignment horizontal="center"/>
    </xf>
    <xf numFmtId="0" fontId="3" fillId="34" borderId="0" xfId="0" applyFont="1" applyFill="1" applyBorder="1" applyAlignment="1">
      <alignment/>
    </xf>
    <xf numFmtId="3" fontId="3" fillId="34" borderId="0" xfId="0" applyNumberFormat="1" applyFont="1" applyFill="1" applyAlignment="1">
      <alignment/>
    </xf>
    <xf numFmtId="4" fontId="88" fillId="24" borderId="17" xfId="0" applyNumberFormat="1" applyFont="1" applyFill="1" applyBorder="1" applyAlignment="1">
      <alignment horizontal="center" vertical="center"/>
    </xf>
    <xf numFmtId="4" fontId="88" fillId="24" borderId="27" xfId="0" applyNumberFormat="1" applyFont="1" applyFill="1" applyBorder="1" applyAlignment="1">
      <alignment horizontal="center" vertical="center"/>
    </xf>
    <xf numFmtId="4" fontId="88" fillId="24" borderId="14" xfId="0" applyNumberFormat="1" applyFont="1" applyFill="1" applyBorder="1" applyAlignment="1">
      <alignment horizontal="center" vertical="center"/>
    </xf>
    <xf numFmtId="2" fontId="88" fillId="24" borderId="16" xfId="0" applyNumberFormat="1" applyFont="1" applyFill="1" applyBorder="1" applyAlignment="1">
      <alignment horizontal="center"/>
    </xf>
    <xf numFmtId="2" fontId="88" fillId="24" borderId="17" xfId="0" applyNumberFormat="1" applyFont="1" applyFill="1" applyBorder="1" applyAlignment="1">
      <alignment horizontal="center"/>
    </xf>
    <xf numFmtId="4" fontId="78" fillId="34" borderId="0" xfId="0" applyNumberFormat="1" applyFont="1" applyFill="1" applyAlignment="1">
      <alignment horizontal="center"/>
    </xf>
    <xf numFmtId="0" fontId="88" fillId="24" borderId="43" xfId="0" applyFont="1" applyFill="1" applyBorder="1" applyAlignment="1">
      <alignment horizontal="center" vertical="center"/>
    </xf>
    <xf numFmtId="0" fontId="83" fillId="34" borderId="0" xfId="0" applyFont="1" applyFill="1" applyAlignment="1">
      <alignment horizontal="center"/>
    </xf>
    <xf numFmtId="1" fontId="11" fillId="24" borderId="54" xfId="0" applyNumberFormat="1" applyFont="1" applyFill="1" applyBorder="1" applyAlignment="1" applyProtection="1">
      <alignment horizontal="center" vertical="center" wrapText="1"/>
      <protection locked="0"/>
    </xf>
    <xf numFmtId="0" fontId="88" fillId="15" borderId="54" xfId="0" applyFont="1" applyFill="1" applyBorder="1" applyAlignment="1">
      <alignment horizontal="center"/>
    </xf>
    <xf numFmtId="0" fontId="3" fillId="34" borderId="0" xfId="0" applyFont="1" applyFill="1" applyBorder="1" applyAlignment="1">
      <alignment horizontal="center"/>
    </xf>
    <xf numFmtId="0" fontId="88" fillId="15" borderId="36" xfId="0" applyFont="1" applyFill="1" applyBorder="1" applyAlignment="1">
      <alignment/>
    </xf>
    <xf numFmtId="0" fontId="98" fillId="34" borderId="0" xfId="0" applyFont="1" applyFill="1" applyBorder="1" applyAlignment="1">
      <alignment horizontal="center" vertical="center" wrapText="1"/>
    </xf>
    <xf numFmtId="0" fontId="78" fillId="0" borderId="28" xfId="0" applyFont="1" applyBorder="1" applyAlignment="1">
      <alignment vertical="center"/>
    </xf>
    <xf numFmtId="0" fontId="88" fillId="24" borderId="40" xfId="0" applyFont="1" applyFill="1" applyBorder="1" applyAlignment="1">
      <alignment/>
    </xf>
    <xf numFmtId="0" fontId="88" fillId="24" borderId="28" xfId="0" applyFont="1" applyFill="1" applyBorder="1" applyAlignment="1">
      <alignment horizontal="justify" vertical="center" wrapText="1"/>
    </xf>
    <xf numFmtId="0" fontId="88" fillId="24" borderId="40" xfId="0" applyFont="1" applyFill="1" applyBorder="1" applyAlignment="1">
      <alignment horizontal="justify" vertical="center" wrapText="1"/>
    </xf>
    <xf numFmtId="0" fontId="88" fillId="24" borderId="28" xfId="0" applyFont="1" applyFill="1" applyBorder="1" applyAlignment="1">
      <alignment horizontal="left" vertical="center"/>
    </xf>
    <xf numFmtId="0" fontId="88" fillId="24" borderId="40" xfId="0" applyFont="1" applyFill="1" applyBorder="1" applyAlignment="1">
      <alignment horizontal="left" vertical="center" wrapText="1"/>
    </xf>
    <xf numFmtId="0" fontId="78" fillId="0" borderId="28" xfId="0" applyFont="1" applyFill="1" applyBorder="1" applyAlignment="1">
      <alignment vertical="center"/>
    </xf>
    <xf numFmtId="37" fontId="78" fillId="0" borderId="17" xfId="0" applyNumberFormat="1" applyFont="1" applyFill="1" applyBorder="1" applyAlignment="1">
      <alignment vertical="center"/>
    </xf>
    <xf numFmtId="165" fontId="88" fillId="24" borderId="27" xfId="0" applyNumberFormat="1" applyFont="1" applyFill="1" applyBorder="1" applyAlignment="1">
      <alignment horizontal="center" vertical="center"/>
    </xf>
    <xf numFmtId="165" fontId="88" fillId="24" borderId="14" xfId="0" applyNumberFormat="1" applyFont="1" applyFill="1" applyBorder="1" applyAlignment="1">
      <alignment horizontal="center" vertical="center"/>
    </xf>
    <xf numFmtId="0" fontId="88" fillId="24" borderId="28" xfId="0" applyFont="1" applyFill="1" applyBorder="1" applyAlignment="1">
      <alignment/>
    </xf>
    <xf numFmtId="37" fontId="88" fillId="24" borderId="16" xfId="0" applyNumberFormat="1" applyFont="1" applyFill="1" applyBorder="1" applyAlignment="1">
      <alignment horizontal="center"/>
    </xf>
    <xf numFmtId="37" fontId="88" fillId="24" borderId="17" xfId="0" applyNumberFormat="1" applyFont="1" applyFill="1" applyBorder="1" applyAlignment="1">
      <alignment horizontal="center"/>
    </xf>
    <xf numFmtId="0" fontId="78" fillId="34" borderId="0" xfId="0" applyFont="1" applyFill="1" applyAlignment="1">
      <alignment vertical="top"/>
    </xf>
    <xf numFmtId="0" fontId="86" fillId="24" borderId="44" xfId="0" applyFont="1" applyFill="1" applyBorder="1" applyAlignment="1">
      <alignment horizontal="center" vertical="center"/>
    </xf>
    <xf numFmtId="1" fontId="86" fillId="24" borderId="45" xfId="0" applyNumberFormat="1" applyFont="1" applyFill="1" applyBorder="1" applyAlignment="1" applyProtection="1">
      <alignment horizontal="center" vertical="center" wrapText="1"/>
      <protection locked="0"/>
    </xf>
    <xf numFmtId="1" fontId="86" fillId="24" borderId="0" xfId="0" applyNumberFormat="1" applyFont="1" applyFill="1" applyBorder="1" applyAlignment="1" applyProtection="1">
      <alignment horizontal="center" vertical="center" wrapText="1"/>
      <protection locked="0"/>
    </xf>
    <xf numFmtId="1" fontId="86" fillId="36" borderId="55" xfId="0" applyNumberFormat="1" applyFont="1" applyFill="1" applyBorder="1" applyAlignment="1" applyProtection="1">
      <alignment horizontal="center" vertical="center" wrapText="1"/>
      <protection locked="0"/>
    </xf>
    <xf numFmtId="1" fontId="86" fillId="36" borderId="56" xfId="0" applyNumberFormat="1" applyFont="1" applyFill="1" applyBorder="1" applyAlignment="1" applyProtection="1">
      <alignment horizontal="center" vertical="center" wrapText="1"/>
      <protection locked="0"/>
    </xf>
    <xf numFmtId="1" fontId="86" fillId="36" borderId="34" xfId="0" applyNumberFormat="1" applyFont="1" applyFill="1" applyBorder="1" applyAlignment="1" applyProtection="1">
      <alignment horizontal="center" vertical="center" wrapText="1"/>
      <protection locked="0"/>
    </xf>
    <xf numFmtId="0" fontId="88" fillId="9" borderId="20" xfId="0" applyFont="1" applyFill="1" applyBorder="1" applyAlignment="1">
      <alignment vertical="center" wrapText="1"/>
    </xf>
    <xf numFmtId="0" fontId="88" fillId="9" borderId="42" xfId="0" applyFont="1" applyFill="1" applyBorder="1" applyAlignment="1">
      <alignment vertical="center" wrapText="1"/>
    </xf>
    <xf numFmtId="0" fontId="88" fillId="9" borderId="57" xfId="0" applyFont="1" applyFill="1" applyBorder="1" applyAlignment="1">
      <alignment vertical="center" wrapText="1"/>
    </xf>
    <xf numFmtId="0" fontId="76" fillId="9" borderId="28" xfId="0" applyFont="1" applyFill="1" applyBorder="1" applyAlignment="1">
      <alignment wrapText="1"/>
    </xf>
    <xf numFmtId="0" fontId="76" fillId="9" borderId="16" xfId="0" applyFont="1" applyFill="1" applyBorder="1" applyAlignment="1">
      <alignment/>
    </xf>
    <xf numFmtId="0" fontId="76" fillId="9" borderId="17" xfId="0" applyFont="1" applyFill="1" applyBorder="1" applyAlignment="1">
      <alignment/>
    </xf>
    <xf numFmtId="0" fontId="86" fillId="24" borderId="44" xfId="0" applyFont="1" applyFill="1" applyBorder="1" applyAlignment="1">
      <alignment horizontal="center" vertical="center" wrapText="1"/>
    </xf>
    <xf numFmtId="0" fontId="88" fillId="9" borderId="19" xfId="0" applyFont="1" applyFill="1" applyBorder="1" applyAlignment="1">
      <alignment vertical="center" wrapText="1"/>
    </xf>
    <xf numFmtId="37" fontId="88" fillId="9" borderId="20" xfId="0" applyNumberFormat="1" applyFont="1" applyFill="1" applyBorder="1" applyAlignment="1">
      <alignment horizontal="right"/>
    </xf>
    <xf numFmtId="164" fontId="88" fillId="9" borderId="42" xfId="0" applyNumberFormat="1" applyFont="1" applyFill="1" applyBorder="1" applyAlignment="1">
      <alignment horizontal="right"/>
    </xf>
    <xf numFmtId="0" fontId="99" fillId="35" borderId="58" xfId="0" applyFont="1" applyFill="1" applyBorder="1" applyAlignment="1">
      <alignment wrapText="1"/>
    </xf>
    <xf numFmtId="0" fontId="88" fillId="35" borderId="18" xfId="0" applyFont="1" applyFill="1" applyBorder="1" applyAlignment="1">
      <alignment/>
    </xf>
    <xf numFmtId="37" fontId="12" fillId="35" borderId="15" xfId="0" applyNumberFormat="1" applyFont="1" applyFill="1" applyBorder="1" applyAlignment="1">
      <alignment horizontal="right"/>
    </xf>
    <xf numFmtId="0" fontId="84" fillId="35" borderId="15" xfId="0" applyFont="1" applyFill="1" applyBorder="1" applyAlignment="1">
      <alignment/>
    </xf>
    <xf numFmtId="0" fontId="84" fillId="35" borderId="30" xfId="0" applyFont="1" applyFill="1" applyBorder="1" applyAlignment="1">
      <alignment/>
    </xf>
    <xf numFmtId="0" fontId="97" fillId="35" borderId="18" xfId="0" applyFont="1" applyFill="1" applyBorder="1" applyAlignment="1">
      <alignment/>
    </xf>
    <xf numFmtId="37" fontId="13" fillId="35" borderId="15" xfId="0" applyNumberFormat="1" applyFont="1" applyFill="1" applyBorder="1" applyAlignment="1">
      <alignment horizontal="right"/>
    </xf>
    <xf numFmtId="0" fontId="77" fillId="35" borderId="15" xfId="0" applyFont="1" applyFill="1" applyBorder="1" applyAlignment="1">
      <alignment/>
    </xf>
    <xf numFmtId="0" fontId="77" fillId="35" borderId="30" xfId="0" applyFont="1" applyFill="1" applyBorder="1" applyAlignment="1">
      <alignment/>
    </xf>
    <xf numFmtId="37" fontId="97" fillId="35" borderId="59" xfId="0" applyNumberFormat="1" applyFont="1" applyFill="1" applyBorder="1" applyAlignment="1">
      <alignment horizontal="right"/>
    </xf>
    <xf numFmtId="0" fontId="97" fillId="35" borderId="59" xfId="0" applyFont="1" applyFill="1" applyBorder="1" applyAlignment="1">
      <alignment/>
    </xf>
    <xf numFmtId="3" fontId="88" fillId="24" borderId="14" xfId="0" applyNumberFormat="1" applyFont="1" applyFill="1" applyBorder="1" applyAlignment="1">
      <alignment horizontal="right"/>
    </xf>
    <xf numFmtId="3" fontId="100" fillId="34" borderId="0" xfId="0" applyNumberFormat="1" applyFont="1" applyFill="1" applyBorder="1" applyAlignment="1">
      <alignment horizontal="right" vertical="center"/>
    </xf>
    <xf numFmtId="3" fontId="79" fillId="34" borderId="0" xfId="0" applyNumberFormat="1" applyFont="1" applyFill="1" applyBorder="1" applyAlignment="1">
      <alignment horizontal="right" vertical="center" wrapText="1"/>
    </xf>
    <xf numFmtId="0" fontId="0" fillId="34" borderId="0" xfId="0" applyFill="1" applyBorder="1" applyAlignment="1">
      <alignment vertical="center"/>
    </xf>
    <xf numFmtId="3" fontId="101" fillId="34" borderId="0" xfId="0" applyNumberFormat="1" applyFont="1" applyFill="1" applyBorder="1" applyAlignment="1">
      <alignment horizontal="right" vertical="center"/>
    </xf>
    <xf numFmtId="4" fontId="102" fillId="34" borderId="0" xfId="0" applyNumberFormat="1" applyFont="1" applyFill="1" applyAlignment="1">
      <alignment/>
    </xf>
    <xf numFmtId="4" fontId="103" fillId="34" borderId="0" xfId="0" applyNumberFormat="1" applyFont="1" applyFill="1" applyAlignment="1">
      <alignment/>
    </xf>
    <xf numFmtId="0" fontId="104" fillId="24" borderId="39" xfId="0" applyFont="1" applyFill="1" applyBorder="1" applyAlignment="1">
      <alignment horizontal="center" vertical="center"/>
    </xf>
    <xf numFmtId="0" fontId="104" fillId="24" borderId="33" xfId="0" applyFont="1" applyFill="1" applyBorder="1" applyAlignment="1">
      <alignment horizontal="center" vertical="center"/>
    </xf>
    <xf numFmtId="0" fontId="104" fillId="24" borderId="29" xfId="0" applyFont="1" applyFill="1" applyBorder="1" applyAlignment="1">
      <alignment horizontal="center" vertical="center"/>
    </xf>
    <xf numFmtId="0" fontId="13" fillId="2" borderId="28" xfId="0" applyFont="1" applyFill="1" applyBorder="1" applyAlignment="1">
      <alignment horizontal="center" vertical="center"/>
    </xf>
    <xf numFmtId="0" fontId="13" fillId="2" borderId="16" xfId="0" applyFont="1" applyFill="1" applyBorder="1" applyAlignment="1">
      <alignment horizontal="center" vertical="center"/>
    </xf>
    <xf numFmtId="0" fontId="13" fillId="2" borderId="17" xfId="0" applyFont="1" applyFill="1" applyBorder="1" applyAlignment="1">
      <alignment horizontal="center" vertical="center"/>
    </xf>
    <xf numFmtId="0" fontId="8" fillId="37" borderId="28" xfId="0" applyFont="1" applyFill="1" applyBorder="1" applyAlignment="1">
      <alignment horizontal="justify" vertical="center" wrapText="1"/>
    </xf>
    <xf numFmtId="0" fontId="8" fillId="37" borderId="16" xfId="0" applyFont="1" applyFill="1" applyBorder="1" applyAlignment="1">
      <alignment horizontal="justify" vertical="center" wrapText="1"/>
    </xf>
    <xf numFmtId="0" fontId="8" fillId="37" borderId="17" xfId="0" applyFont="1" applyFill="1" applyBorder="1" applyAlignment="1">
      <alignment horizontal="justify" vertical="center" wrapText="1"/>
    </xf>
    <xf numFmtId="0" fontId="76" fillId="37" borderId="28" xfId="0" applyFont="1" applyFill="1" applyBorder="1" applyAlignment="1">
      <alignment horizontal="center" vertical="center" wrapText="1"/>
    </xf>
    <xf numFmtId="0" fontId="76" fillId="37" borderId="16" xfId="0" applyFont="1" applyFill="1" applyBorder="1" applyAlignment="1">
      <alignment horizontal="center" vertical="center" wrapText="1"/>
    </xf>
    <xf numFmtId="0" fontId="76" fillId="37" borderId="17" xfId="0" applyFont="1" applyFill="1" applyBorder="1" applyAlignment="1">
      <alignment horizontal="center" vertical="center" wrapText="1"/>
    </xf>
    <xf numFmtId="0" fontId="105" fillId="24" borderId="39" xfId="0" applyFont="1" applyFill="1" applyBorder="1" applyAlignment="1">
      <alignment horizontal="center" vertical="center"/>
    </xf>
    <xf numFmtId="0" fontId="105" fillId="24" borderId="33" xfId="0" applyFont="1" applyFill="1" applyBorder="1" applyAlignment="1">
      <alignment horizontal="center" vertical="center"/>
    </xf>
    <xf numFmtId="0" fontId="105" fillId="24" borderId="29" xfId="0" applyFont="1" applyFill="1" applyBorder="1" applyAlignment="1">
      <alignment horizontal="center" vertical="center"/>
    </xf>
    <xf numFmtId="0" fontId="77" fillId="2" borderId="28" xfId="0" applyFont="1" applyFill="1" applyBorder="1" applyAlignment="1">
      <alignment horizontal="center" vertical="center"/>
    </xf>
    <xf numFmtId="0" fontId="77" fillId="2" borderId="16" xfId="0" applyFont="1" applyFill="1" applyBorder="1" applyAlignment="1">
      <alignment horizontal="center" vertical="center"/>
    </xf>
    <xf numFmtId="0" fontId="77" fillId="2" borderId="17" xfId="0" applyFont="1" applyFill="1" applyBorder="1" applyAlignment="1">
      <alignment horizontal="center" vertical="center"/>
    </xf>
    <xf numFmtId="0" fontId="76" fillId="37" borderId="28" xfId="0" applyFont="1" applyFill="1" applyBorder="1" applyAlignment="1">
      <alignment horizontal="justify" vertical="center" wrapText="1"/>
    </xf>
    <xf numFmtId="0" fontId="76" fillId="37" borderId="16" xfId="0" applyFont="1" applyFill="1" applyBorder="1" applyAlignment="1">
      <alignment horizontal="justify" vertical="center" wrapText="1"/>
    </xf>
    <xf numFmtId="0" fontId="76" fillId="37" borderId="17" xfId="0" applyFont="1" applyFill="1" applyBorder="1" applyAlignment="1">
      <alignment horizontal="justify" vertical="center" wrapText="1"/>
    </xf>
    <xf numFmtId="0" fontId="18" fillId="34" borderId="0" xfId="0" applyFont="1" applyFill="1" applyBorder="1" applyAlignment="1">
      <alignment horizontal="justify" vertical="center" wrapText="1"/>
    </xf>
    <xf numFmtId="0" fontId="105" fillId="24" borderId="0" xfId="0" applyFont="1" applyFill="1" applyBorder="1" applyAlignment="1">
      <alignment horizontal="center" vertical="center" wrapText="1"/>
    </xf>
    <xf numFmtId="0" fontId="8" fillId="37" borderId="28" xfId="0" applyFont="1" applyFill="1" applyBorder="1" applyAlignment="1">
      <alignment horizontal="center" vertical="center" wrapText="1"/>
    </xf>
    <xf numFmtId="0" fontId="8" fillId="37" borderId="16" xfId="0" applyFont="1" applyFill="1" applyBorder="1" applyAlignment="1">
      <alignment horizontal="center" vertical="center" wrapText="1"/>
    </xf>
    <xf numFmtId="0" fontId="8" fillId="37" borderId="17" xfId="0" applyFont="1" applyFill="1" applyBorder="1" applyAlignment="1">
      <alignment horizontal="center" vertical="center" wrapText="1"/>
    </xf>
    <xf numFmtId="0" fontId="106" fillId="0" borderId="0" xfId="0" applyFont="1" applyAlignment="1">
      <alignment horizontal="center"/>
    </xf>
    <xf numFmtId="0" fontId="106" fillId="34" borderId="0" xfId="0" applyFont="1" applyFill="1" applyAlignment="1">
      <alignment horizontal="center"/>
    </xf>
    <xf numFmtId="0" fontId="16" fillId="34" borderId="0" xfId="0" applyFont="1" applyFill="1" applyAlignment="1">
      <alignment horizontal="center"/>
    </xf>
    <xf numFmtId="0" fontId="103" fillId="34" borderId="0" xfId="0" applyFont="1" applyFill="1" applyAlignment="1">
      <alignment horizontal="center"/>
    </xf>
    <xf numFmtId="0" fontId="8" fillId="37" borderId="28" xfId="0" applyFont="1" applyFill="1" applyBorder="1" applyAlignment="1">
      <alignment horizontal="center" vertical="center"/>
    </xf>
    <xf numFmtId="0" fontId="8" fillId="37" borderId="16" xfId="0" applyFont="1" applyFill="1" applyBorder="1" applyAlignment="1">
      <alignment horizontal="center" vertical="center"/>
    </xf>
    <xf numFmtId="0" fontId="8" fillId="37" borderId="17" xfId="0" applyFont="1" applyFill="1" applyBorder="1" applyAlignment="1">
      <alignment horizontal="center" vertical="center"/>
    </xf>
    <xf numFmtId="0" fontId="78" fillId="34" borderId="0" xfId="0" applyFont="1" applyFill="1" applyBorder="1" applyAlignment="1">
      <alignment horizontal="center"/>
    </xf>
    <xf numFmtId="0" fontId="107" fillId="24" borderId="47" xfId="0" applyFont="1" applyFill="1" applyBorder="1" applyAlignment="1">
      <alignment horizontal="center" vertical="center" textRotation="90"/>
    </xf>
    <xf numFmtId="0" fontId="107" fillId="24" borderId="10" xfId="0" applyFont="1" applyFill="1" applyBorder="1" applyAlignment="1">
      <alignment horizontal="center" vertical="center" textRotation="90"/>
    </xf>
    <xf numFmtId="0" fontId="107" fillId="24" borderId="51" xfId="0" applyFont="1" applyFill="1" applyBorder="1" applyAlignment="1">
      <alignment horizontal="center" vertical="center" textRotation="90"/>
    </xf>
    <xf numFmtId="0" fontId="78" fillId="34" borderId="0" xfId="0" applyFont="1" applyFill="1" applyAlignment="1">
      <alignment horizontal="justify" vertical="top"/>
    </xf>
    <xf numFmtId="0" fontId="102" fillId="34" borderId="0" xfId="0" applyFont="1" applyFill="1" applyAlignment="1">
      <alignment horizontal="center"/>
    </xf>
    <xf numFmtId="0" fontId="107" fillId="24" borderId="22" xfId="0" applyFont="1" applyFill="1" applyBorder="1" applyAlignment="1">
      <alignment horizontal="center" vertical="center" wrapText="1"/>
    </xf>
    <xf numFmtId="0" fontId="107" fillId="24" borderId="26" xfId="0" applyFont="1" applyFill="1" applyBorder="1" applyAlignment="1">
      <alignment horizontal="center" vertical="center" wrapText="1"/>
    </xf>
    <xf numFmtId="0" fontId="107" fillId="24" borderId="43" xfId="0" applyFont="1" applyFill="1" applyBorder="1" applyAlignment="1">
      <alignment horizontal="center" vertical="center" wrapText="1"/>
    </xf>
    <xf numFmtId="4" fontId="102" fillId="34" borderId="0" xfId="0" applyNumberFormat="1" applyFont="1" applyFill="1" applyAlignment="1">
      <alignment horizontal="center"/>
    </xf>
    <xf numFmtId="4" fontId="103" fillId="34" borderId="0" xfId="0" applyNumberFormat="1" applyFont="1" applyFill="1" applyAlignment="1">
      <alignment horizontal="center"/>
    </xf>
    <xf numFmtId="1" fontId="11" fillId="36" borderId="20" xfId="0" applyNumberFormat="1" applyFont="1" applyFill="1" applyBorder="1" applyAlignment="1" applyProtection="1">
      <alignment horizontal="center" vertical="center" wrapText="1"/>
      <protection locked="0"/>
    </xf>
    <xf numFmtId="1" fontId="11" fillId="36" borderId="42" xfId="0" applyNumberFormat="1" applyFont="1" applyFill="1" applyBorder="1" applyAlignment="1" applyProtection="1">
      <alignment horizontal="center" vertical="center" wrapText="1"/>
      <protection locked="0"/>
    </xf>
    <xf numFmtId="1" fontId="11" fillId="36" borderId="20" xfId="0" applyNumberFormat="1" applyFont="1" applyFill="1" applyBorder="1" applyAlignment="1" applyProtection="1">
      <alignment horizontal="center" vertical="center" wrapText="1"/>
      <protection locked="0"/>
    </xf>
    <xf numFmtId="0" fontId="88" fillId="24" borderId="22" xfId="0" applyFont="1" applyFill="1" applyBorder="1" applyAlignment="1">
      <alignment horizontal="center" vertical="center"/>
    </xf>
    <xf numFmtId="0" fontId="88" fillId="24" borderId="43" xfId="0" applyFont="1" applyFill="1" applyBorder="1" applyAlignment="1">
      <alignment horizontal="center" vertical="center"/>
    </xf>
    <xf numFmtId="0" fontId="106" fillId="34" borderId="0" xfId="0" applyFont="1" applyFill="1" applyBorder="1" applyAlignment="1">
      <alignment horizontal="center"/>
    </xf>
    <xf numFmtId="0" fontId="14" fillId="34" borderId="0" xfId="0" applyFont="1" applyFill="1" applyBorder="1" applyAlignment="1">
      <alignment horizontal="center"/>
    </xf>
    <xf numFmtId="0" fontId="92" fillId="34" borderId="60" xfId="0" applyFont="1" applyFill="1" applyBorder="1" applyAlignment="1">
      <alignment horizontal="center"/>
    </xf>
    <xf numFmtId="0" fontId="88" fillId="36" borderId="18" xfId="0" applyFont="1" applyFill="1" applyBorder="1" applyAlignment="1">
      <alignment horizontal="center"/>
    </xf>
    <xf numFmtId="0" fontId="88" fillId="36" borderId="15" xfId="0" applyFont="1" applyFill="1" applyBorder="1" applyAlignment="1">
      <alignment horizontal="center"/>
    </xf>
    <xf numFmtId="0" fontId="88" fillId="36" borderId="30" xfId="0" applyFont="1" applyFill="1" applyBorder="1" applyAlignment="1">
      <alignment horizontal="center"/>
    </xf>
    <xf numFmtId="0" fontId="5" fillId="24" borderId="47" xfId="0" applyFont="1" applyFill="1" applyBorder="1" applyAlignment="1">
      <alignment horizontal="center" vertical="center"/>
    </xf>
    <xf numFmtId="0" fontId="5" fillId="24" borderId="51" xfId="0" applyFont="1" applyFill="1" applyBorder="1" applyAlignment="1">
      <alignment horizontal="center" vertical="center"/>
    </xf>
    <xf numFmtId="0" fontId="5" fillId="24" borderId="22" xfId="0" applyFont="1" applyFill="1" applyBorder="1" applyAlignment="1">
      <alignment horizontal="center" vertical="center"/>
    </xf>
    <xf numFmtId="0" fontId="5" fillId="24" borderId="43" xfId="0" applyFont="1" applyFill="1" applyBorder="1" applyAlignment="1">
      <alignment horizontal="center" vertical="center"/>
    </xf>
    <xf numFmtId="1" fontId="11" fillId="36" borderId="61" xfId="0" applyNumberFormat="1" applyFont="1" applyFill="1" applyBorder="1" applyAlignment="1" applyProtection="1">
      <alignment horizontal="center" vertical="center" wrapText="1"/>
      <protection locked="0"/>
    </xf>
    <xf numFmtId="0" fontId="87" fillId="0" borderId="0" xfId="0" applyFont="1" applyAlignment="1">
      <alignment horizontal="left"/>
    </xf>
    <xf numFmtId="0" fontId="92" fillId="34" borderId="0" xfId="0" applyFont="1" applyFill="1" applyBorder="1" applyAlignment="1">
      <alignment horizontal="center"/>
    </xf>
    <xf numFmtId="0" fontId="86" fillId="24" borderId="22" xfId="0" applyFont="1" applyFill="1" applyBorder="1" applyAlignment="1">
      <alignment horizontal="center" vertical="center"/>
    </xf>
    <xf numFmtId="0" fontId="86" fillId="24" borderId="43" xfId="0" applyFont="1" applyFill="1" applyBorder="1" applyAlignment="1">
      <alignment horizontal="center" vertical="center"/>
    </xf>
    <xf numFmtId="0" fontId="88" fillId="36" borderId="39" xfId="0" applyFont="1" applyFill="1" applyBorder="1" applyAlignment="1">
      <alignment horizontal="center"/>
    </xf>
    <xf numFmtId="0" fontId="88" fillId="36" borderId="33" xfId="0" applyFont="1" applyFill="1" applyBorder="1" applyAlignment="1">
      <alignment horizontal="center"/>
    </xf>
    <xf numFmtId="0" fontId="88" fillId="36" borderId="29" xfId="0" applyFont="1" applyFill="1" applyBorder="1" applyAlignment="1">
      <alignment horizontal="center"/>
    </xf>
    <xf numFmtId="0" fontId="11" fillId="24" borderId="47" xfId="0" applyFont="1" applyFill="1" applyBorder="1" applyAlignment="1">
      <alignment horizontal="center" vertical="center" wrapText="1"/>
    </xf>
    <xf numFmtId="0" fontId="11" fillId="24" borderId="10" xfId="0" applyFont="1" applyFill="1" applyBorder="1" applyAlignment="1">
      <alignment horizontal="center" vertical="center" wrapText="1"/>
    </xf>
    <xf numFmtId="0" fontId="11" fillId="24" borderId="22" xfId="0" applyFont="1" applyFill="1" applyBorder="1" applyAlignment="1">
      <alignment horizontal="center" vertical="center"/>
    </xf>
    <xf numFmtId="0" fontId="11" fillId="24" borderId="43" xfId="0" applyFont="1" applyFill="1" applyBorder="1" applyAlignment="1">
      <alignment horizontal="center" vertical="center"/>
    </xf>
  </cellXfs>
  <cellStyles count="51">
    <cellStyle name="Normal" xfId="0"/>
    <cellStyle name="20% - Énfasis1" xfId="15"/>
    <cellStyle name="20% - Énfasis1 2"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Porcentaje 2"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685800</xdr:colOff>
      <xdr:row>0</xdr:row>
      <xdr:rowOff>28575</xdr:rowOff>
    </xdr:from>
    <xdr:to>
      <xdr:col>2</xdr:col>
      <xdr:colOff>914400</xdr:colOff>
      <xdr:row>7</xdr:row>
      <xdr:rowOff>104775</xdr:rowOff>
    </xdr:to>
    <xdr:pic>
      <xdr:nvPicPr>
        <xdr:cNvPr id="1" name="Imagen 1"/>
        <xdr:cNvPicPr preferRelativeResize="1">
          <a:picLocks noChangeAspect="1"/>
        </xdr:cNvPicPr>
      </xdr:nvPicPr>
      <xdr:blipFill>
        <a:blip r:embed="rId1"/>
        <a:stretch>
          <a:fillRect/>
        </a:stretch>
      </xdr:blipFill>
      <xdr:spPr>
        <a:xfrm>
          <a:off x="685800" y="28575"/>
          <a:ext cx="1438275" cy="1838325"/>
        </a:xfrm>
        <a:prstGeom prst="rect">
          <a:avLst/>
        </a:prstGeom>
        <a:noFill/>
        <a:ln w="9525" cmpd="sng">
          <a:noFill/>
        </a:ln>
      </xdr:spPr>
    </xdr:pic>
    <xdr:clientData/>
  </xdr:twoCellAnchor>
  <xdr:twoCellAnchor editAs="oneCell">
    <xdr:from>
      <xdr:col>7</xdr:col>
      <xdr:colOff>247650</xdr:colOff>
      <xdr:row>0</xdr:row>
      <xdr:rowOff>133350</xdr:rowOff>
    </xdr:from>
    <xdr:to>
      <xdr:col>9</xdr:col>
      <xdr:colOff>66675</xdr:colOff>
      <xdr:row>8</xdr:row>
      <xdr:rowOff>161925</xdr:rowOff>
    </xdr:to>
    <xdr:pic>
      <xdr:nvPicPr>
        <xdr:cNvPr id="2" name="Imagen 3"/>
        <xdr:cNvPicPr preferRelativeResize="1">
          <a:picLocks noChangeAspect="1"/>
        </xdr:cNvPicPr>
      </xdr:nvPicPr>
      <xdr:blipFill>
        <a:blip r:embed="rId2"/>
        <a:stretch>
          <a:fillRect/>
        </a:stretch>
      </xdr:blipFill>
      <xdr:spPr>
        <a:xfrm>
          <a:off x="8562975" y="133350"/>
          <a:ext cx="2162175" cy="2047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171450</xdr:rowOff>
    </xdr:from>
    <xdr:to>
      <xdr:col>1</xdr:col>
      <xdr:colOff>1428750</xdr:colOff>
      <xdr:row>6</xdr:row>
      <xdr:rowOff>142875</xdr:rowOff>
    </xdr:to>
    <xdr:pic>
      <xdr:nvPicPr>
        <xdr:cNvPr id="1" name="Imagen 1"/>
        <xdr:cNvPicPr preferRelativeResize="1">
          <a:picLocks noChangeAspect="1"/>
        </xdr:cNvPicPr>
      </xdr:nvPicPr>
      <xdr:blipFill>
        <a:blip r:embed="rId1"/>
        <a:stretch>
          <a:fillRect/>
        </a:stretch>
      </xdr:blipFill>
      <xdr:spPr>
        <a:xfrm>
          <a:off x="323850" y="171450"/>
          <a:ext cx="1352550" cy="1495425"/>
        </a:xfrm>
        <a:prstGeom prst="rect">
          <a:avLst/>
        </a:prstGeom>
        <a:noFill/>
        <a:ln w="9525" cmpd="sng">
          <a:noFill/>
        </a:ln>
      </xdr:spPr>
    </xdr:pic>
    <xdr:clientData/>
  </xdr:twoCellAnchor>
  <xdr:twoCellAnchor editAs="oneCell">
    <xdr:from>
      <xdr:col>21</xdr:col>
      <xdr:colOff>361950</xdr:colOff>
      <xdr:row>0</xdr:row>
      <xdr:rowOff>123825</xdr:rowOff>
    </xdr:from>
    <xdr:to>
      <xdr:col>24</xdr:col>
      <xdr:colOff>438150</xdr:colOff>
      <xdr:row>7</xdr:row>
      <xdr:rowOff>161925</xdr:rowOff>
    </xdr:to>
    <xdr:pic>
      <xdr:nvPicPr>
        <xdr:cNvPr id="2" name="Imagen 2"/>
        <xdr:cNvPicPr preferRelativeResize="1">
          <a:picLocks noChangeAspect="1"/>
        </xdr:cNvPicPr>
      </xdr:nvPicPr>
      <xdr:blipFill>
        <a:blip r:embed="rId2"/>
        <a:stretch>
          <a:fillRect/>
        </a:stretch>
      </xdr:blipFill>
      <xdr:spPr>
        <a:xfrm>
          <a:off x="17259300" y="123825"/>
          <a:ext cx="1990725" cy="1857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38100</xdr:rowOff>
    </xdr:from>
    <xdr:to>
      <xdr:col>1</xdr:col>
      <xdr:colOff>1447800</xdr:colOff>
      <xdr:row>5</xdr:row>
      <xdr:rowOff>161925</xdr:rowOff>
    </xdr:to>
    <xdr:pic>
      <xdr:nvPicPr>
        <xdr:cNvPr id="1" name="Imagen 1"/>
        <xdr:cNvPicPr preferRelativeResize="1">
          <a:picLocks noChangeAspect="1"/>
        </xdr:cNvPicPr>
      </xdr:nvPicPr>
      <xdr:blipFill>
        <a:blip r:embed="rId1"/>
        <a:stretch>
          <a:fillRect/>
        </a:stretch>
      </xdr:blipFill>
      <xdr:spPr>
        <a:xfrm>
          <a:off x="638175" y="38100"/>
          <a:ext cx="1438275" cy="1476375"/>
        </a:xfrm>
        <a:prstGeom prst="rect">
          <a:avLst/>
        </a:prstGeom>
        <a:noFill/>
        <a:ln w="9525" cmpd="sng">
          <a:noFill/>
        </a:ln>
      </xdr:spPr>
    </xdr:pic>
    <xdr:clientData/>
  </xdr:twoCellAnchor>
  <xdr:twoCellAnchor editAs="oneCell">
    <xdr:from>
      <xdr:col>15</xdr:col>
      <xdr:colOff>561975</xdr:colOff>
      <xdr:row>0</xdr:row>
      <xdr:rowOff>0</xdr:rowOff>
    </xdr:from>
    <xdr:to>
      <xdr:col>19</xdr:col>
      <xdr:colOff>47625</xdr:colOff>
      <xdr:row>6</xdr:row>
      <xdr:rowOff>200025</xdr:rowOff>
    </xdr:to>
    <xdr:pic>
      <xdr:nvPicPr>
        <xdr:cNvPr id="2" name="Imagen 2"/>
        <xdr:cNvPicPr preferRelativeResize="1">
          <a:picLocks noChangeAspect="1"/>
        </xdr:cNvPicPr>
      </xdr:nvPicPr>
      <xdr:blipFill>
        <a:blip r:embed="rId2"/>
        <a:stretch>
          <a:fillRect/>
        </a:stretch>
      </xdr:blipFill>
      <xdr:spPr>
        <a:xfrm>
          <a:off x="12601575" y="0"/>
          <a:ext cx="1990725" cy="1866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1438275</xdr:colOff>
      <xdr:row>6</xdr:row>
      <xdr:rowOff>28575</xdr:rowOff>
    </xdr:to>
    <xdr:pic>
      <xdr:nvPicPr>
        <xdr:cNvPr id="1" name="Imagen 1"/>
        <xdr:cNvPicPr preferRelativeResize="1">
          <a:picLocks noChangeAspect="1"/>
        </xdr:cNvPicPr>
      </xdr:nvPicPr>
      <xdr:blipFill>
        <a:blip r:embed="rId1"/>
        <a:stretch>
          <a:fillRect/>
        </a:stretch>
      </xdr:blipFill>
      <xdr:spPr>
        <a:xfrm>
          <a:off x="247650" y="0"/>
          <a:ext cx="1438275" cy="1466850"/>
        </a:xfrm>
        <a:prstGeom prst="rect">
          <a:avLst/>
        </a:prstGeom>
        <a:noFill/>
        <a:ln w="9525" cmpd="sng">
          <a:noFill/>
        </a:ln>
      </xdr:spPr>
    </xdr:pic>
    <xdr:clientData/>
  </xdr:twoCellAnchor>
  <xdr:twoCellAnchor editAs="oneCell">
    <xdr:from>
      <xdr:col>6</xdr:col>
      <xdr:colOff>771525</xdr:colOff>
      <xdr:row>0</xdr:row>
      <xdr:rowOff>114300</xdr:rowOff>
    </xdr:from>
    <xdr:to>
      <xdr:col>8</xdr:col>
      <xdr:colOff>171450</xdr:colOff>
      <xdr:row>8</xdr:row>
      <xdr:rowOff>47625</xdr:rowOff>
    </xdr:to>
    <xdr:pic>
      <xdr:nvPicPr>
        <xdr:cNvPr id="2" name="Imagen 3"/>
        <xdr:cNvPicPr preferRelativeResize="1">
          <a:picLocks noChangeAspect="1"/>
        </xdr:cNvPicPr>
      </xdr:nvPicPr>
      <xdr:blipFill>
        <a:blip r:embed="rId2"/>
        <a:stretch>
          <a:fillRect/>
        </a:stretch>
      </xdr:blipFill>
      <xdr:spPr>
        <a:xfrm>
          <a:off x="11020425" y="114300"/>
          <a:ext cx="1990725" cy="186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S153"/>
  <sheetViews>
    <sheetView tabSelected="1" zoomScalePageLayoutView="0" workbookViewId="0" topLeftCell="A139">
      <selection activeCell="D153" sqref="D153"/>
    </sheetView>
  </sheetViews>
  <sheetFormatPr defaultColWidth="10.8515625" defaultRowHeight="15"/>
  <cols>
    <col min="1" max="1" width="10.8515625" style="142" customWidth="1"/>
    <col min="2" max="2" width="7.28125" style="142" customWidth="1"/>
    <col min="3" max="3" width="34.8515625" style="3" customWidth="1"/>
    <col min="4" max="4" width="18.421875" style="3" customWidth="1"/>
    <col min="5" max="5" width="19.00390625" style="3" customWidth="1"/>
    <col min="6" max="6" width="17.7109375" style="3" customWidth="1"/>
    <col min="7" max="7" width="16.57421875" style="3" customWidth="1"/>
    <col min="8" max="8" width="16.8515625" style="3" customWidth="1"/>
    <col min="9" max="9" width="18.28125" style="142" customWidth="1"/>
    <col min="10" max="10" width="33.140625" style="142" customWidth="1"/>
    <col min="11" max="11" width="10.8515625" style="142" customWidth="1"/>
    <col min="12" max="12" width="35.00390625" style="142" customWidth="1"/>
    <col min="13" max="119" width="10.8515625" style="142" customWidth="1"/>
    <col min="120" max="16384" width="10.8515625" style="3" customWidth="1"/>
  </cols>
  <sheetData>
    <row r="1" s="142" customFormat="1" ht="12.75"/>
    <row r="2" spans="3:9" s="142" customFormat="1" ht="23.25">
      <c r="C2" s="312" t="s">
        <v>197</v>
      </c>
      <c r="D2" s="312"/>
      <c r="E2" s="312"/>
      <c r="F2" s="312"/>
      <c r="G2" s="312"/>
      <c r="H2" s="312"/>
      <c r="I2" s="312"/>
    </row>
    <row r="3" spans="3:9" s="142" customFormat="1" ht="23.25">
      <c r="C3" s="323" t="s">
        <v>198</v>
      </c>
      <c r="D3" s="323"/>
      <c r="E3" s="323"/>
      <c r="F3" s="323"/>
      <c r="G3" s="323"/>
      <c r="H3" s="323"/>
      <c r="I3" s="323"/>
    </row>
    <row r="4" spans="3:9" s="142" customFormat="1" ht="20.25">
      <c r="C4" s="314" t="s">
        <v>199</v>
      </c>
      <c r="D4" s="314"/>
      <c r="E4" s="314"/>
      <c r="F4" s="314"/>
      <c r="G4" s="314"/>
      <c r="H4" s="314"/>
      <c r="I4" s="314"/>
    </row>
    <row r="5" s="142" customFormat="1" ht="12.75"/>
    <row r="6" spans="3:9" ht="23.25">
      <c r="C6" s="311" t="s">
        <v>200</v>
      </c>
      <c r="D6" s="311"/>
      <c r="E6" s="311"/>
      <c r="F6" s="311"/>
      <c r="G6" s="311"/>
      <c r="H6" s="311"/>
      <c r="I6" s="311"/>
    </row>
    <row r="7" spans="3:9" ht="23.25">
      <c r="C7" s="312" t="s">
        <v>25</v>
      </c>
      <c r="D7" s="312"/>
      <c r="E7" s="312"/>
      <c r="F7" s="312"/>
      <c r="G7" s="312"/>
      <c r="H7" s="312"/>
      <c r="I7" s="312"/>
    </row>
    <row r="8" spans="3:9" ht="20.25">
      <c r="C8" s="313" t="s">
        <v>184</v>
      </c>
      <c r="D8" s="313"/>
      <c r="E8" s="313"/>
      <c r="F8" s="313"/>
      <c r="G8" s="313"/>
      <c r="H8" s="313"/>
      <c r="I8" s="313"/>
    </row>
    <row r="9" spans="3:9" ht="20.25">
      <c r="C9" s="314" t="s">
        <v>28</v>
      </c>
      <c r="D9" s="314"/>
      <c r="E9" s="314"/>
      <c r="F9" s="314"/>
      <c r="G9" s="314"/>
      <c r="H9" s="314"/>
      <c r="I9" s="314"/>
    </row>
    <row r="10" spans="3:8" ht="18.75">
      <c r="C10" s="148"/>
      <c r="D10" s="148"/>
      <c r="E10" s="148"/>
      <c r="F10" s="148"/>
      <c r="G10" s="148"/>
      <c r="H10" s="148"/>
    </row>
    <row r="11" spans="2:9" ht="16.5" customHeight="1">
      <c r="B11" s="307" t="s">
        <v>120</v>
      </c>
      <c r="C11" s="307"/>
      <c r="D11" s="307"/>
      <c r="E11" s="307"/>
      <c r="F11" s="307"/>
      <c r="G11" s="307"/>
      <c r="H11" s="307"/>
      <c r="I11" s="307"/>
    </row>
    <row r="12" spans="2:9" ht="66.75" customHeight="1">
      <c r="B12" s="306" t="s">
        <v>150</v>
      </c>
      <c r="C12" s="306"/>
      <c r="D12" s="306"/>
      <c r="E12" s="306"/>
      <c r="F12" s="306"/>
      <c r="G12" s="306"/>
      <c r="H12" s="306"/>
      <c r="I12" s="306"/>
    </row>
    <row r="13" spans="2:9" ht="66" customHeight="1">
      <c r="B13" s="306" t="s">
        <v>151</v>
      </c>
      <c r="C13" s="306"/>
      <c r="D13" s="306"/>
      <c r="E13" s="306"/>
      <c r="F13" s="306"/>
      <c r="G13" s="306"/>
      <c r="H13" s="306"/>
      <c r="I13" s="306"/>
    </row>
    <row r="14" spans="2:9" ht="69" customHeight="1" thickBot="1">
      <c r="B14" s="306" t="s">
        <v>152</v>
      </c>
      <c r="C14" s="306"/>
      <c r="D14" s="306"/>
      <c r="E14" s="306"/>
      <c r="F14" s="306"/>
      <c r="G14" s="306"/>
      <c r="H14" s="306"/>
      <c r="I14" s="306"/>
    </row>
    <row r="15" spans="2:9" ht="27" customHeight="1" thickBot="1">
      <c r="B15" s="324" t="s">
        <v>188</v>
      </c>
      <c r="C15" s="325"/>
      <c r="D15" s="325"/>
      <c r="E15" s="325"/>
      <c r="F15" s="325"/>
      <c r="G15" s="325"/>
      <c r="H15" s="325"/>
      <c r="I15" s="326"/>
    </row>
    <row r="16" spans="3:8" s="142" customFormat="1" ht="15" customHeight="1" thickBot="1">
      <c r="C16" s="236"/>
      <c r="D16" s="236"/>
      <c r="E16" s="236"/>
      <c r="F16" s="236"/>
      <c r="G16" s="236"/>
      <c r="H16" s="236"/>
    </row>
    <row r="17" spans="2:9" ht="15.75" customHeight="1">
      <c r="B17" s="319" t="s">
        <v>144</v>
      </c>
      <c r="C17" s="285" t="s">
        <v>153</v>
      </c>
      <c r="D17" s="286"/>
      <c r="E17" s="286"/>
      <c r="F17" s="286"/>
      <c r="G17" s="286"/>
      <c r="H17" s="286"/>
      <c r="I17" s="287"/>
    </row>
    <row r="18" spans="2:9" ht="15.75" customHeight="1">
      <c r="B18" s="320"/>
      <c r="C18" s="300" t="s">
        <v>134</v>
      </c>
      <c r="D18" s="301"/>
      <c r="E18" s="301"/>
      <c r="F18" s="301"/>
      <c r="G18" s="301"/>
      <c r="H18" s="301"/>
      <c r="I18" s="302"/>
    </row>
    <row r="19" spans="2:9" ht="18.75" customHeight="1">
      <c r="B19" s="320"/>
      <c r="C19" s="294" t="s">
        <v>117</v>
      </c>
      <c r="D19" s="295"/>
      <c r="E19" s="295"/>
      <c r="F19" s="295"/>
      <c r="G19" s="295"/>
      <c r="H19" s="295"/>
      <c r="I19" s="296"/>
    </row>
    <row r="20" spans="2:9" ht="12.75">
      <c r="B20" s="320"/>
      <c r="C20" s="63" t="s">
        <v>34</v>
      </c>
      <c r="D20" s="64">
        <v>2018</v>
      </c>
      <c r="E20" s="64">
        <v>2019</v>
      </c>
      <c r="F20" s="64">
        <v>2020</v>
      </c>
      <c r="G20" s="64">
        <v>2021</v>
      </c>
      <c r="H20" s="64">
        <v>2022</v>
      </c>
      <c r="I20" s="65">
        <v>2023</v>
      </c>
    </row>
    <row r="21" spans="2:9" ht="12.75">
      <c r="B21" s="320"/>
      <c r="C21" s="237" t="s">
        <v>103</v>
      </c>
      <c r="D21" s="58">
        <f>+ESF!C19</f>
        <v>57018086750</v>
      </c>
      <c r="E21" s="58">
        <f>+ESF!E19</f>
        <v>125650972327</v>
      </c>
      <c r="F21" s="29">
        <f>+ESF!G19</f>
        <v>288732794713</v>
      </c>
      <c r="G21" s="29">
        <f>+ESF!I19</f>
        <v>498003069898</v>
      </c>
      <c r="H21" s="29">
        <f>+ESF!K19</f>
        <v>551029004057</v>
      </c>
      <c r="I21" s="30">
        <f>+ESF!M19</f>
        <v>529604407646</v>
      </c>
    </row>
    <row r="22" spans="2:9" ht="12.75">
      <c r="B22" s="320"/>
      <c r="C22" s="237" t="s">
        <v>41</v>
      </c>
      <c r="D22" s="58">
        <f>+ESF!C34</f>
        <v>95875933087</v>
      </c>
      <c r="E22" s="58">
        <f>+ESF!E34</f>
        <v>83486599579</v>
      </c>
      <c r="F22" s="29">
        <f>+ESF!G34</f>
        <v>140147122705</v>
      </c>
      <c r="G22" s="29">
        <f>+ESF!I34</f>
        <v>150622802247</v>
      </c>
      <c r="H22" s="29">
        <f>+ESF!K34</f>
        <v>174828517774</v>
      </c>
      <c r="I22" s="30">
        <f>+ESF!M34</f>
        <v>225503961589</v>
      </c>
    </row>
    <row r="23" spans="2:9" ht="13.5" thickBot="1">
      <c r="B23" s="320"/>
      <c r="C23" s="238" t="s">
        <v>154</v>
      </c>
      <c r="D23" s="59">
        <f aca="true" t="shared" si="0" ref="D23:I23">+D21-D22</f>
        <v>-38857846337</v>
      </c>
      <c r="E23" s="59">
        <f t="shared" si="0"/>
        <v>42164372748</v>
      </c>
      <c r="F23" s="59">
        <f t="shared" si="0"/>
        <v>148585672008</v>
      </c>
      <c r="G23" s="59">
        <f t="shared" si="0"/>
        <v>347380267651</v>
      </c>
      <c r="H23" s="59">
        <f t="shared" si="0"/>
        <v>376200486283</v>
      </c>
      <c r="I23" s="278">
        <f t="shared" si="0"/>
        <v>304100446057</v>
      </c>
    </row>
    <row r="24" spans="2:8" s="142" customFormat="1" ht="12.75">
      <c r="B24" s="320"/>
      <c r="C24" s="171"/>
      <c r="D24" s="172"/>
      <c r="E24" s="172"/>
      <c r="F24" s="172"/>
      <c r="G24" s="172"/>
      <c r="H24" s="172"/>
    </row>
    <row r="25" s="142" customFormat="1" ht="13.5" thickBot="1">
      <c r="B25" s="320"/>
    </row>
    <row r="26" spans="2:9" ht="15" customHeight="1">
      <c r="B26" s="320"/>
      <c r="C26" s="285" t="s">
        <v>142</v>
      </c>
      <c r="D26" s="286"/>
      <c r="E26" s="286"/>
      <c r="F26" s="286"/>
      <c r="G26" s="286"/>
      <c r="H26" s="286"/>
      <c r="I26" s="287"/>
    </row>
    <row r="27" spans="2:9" ht="15" customHeight="1">
      <c r="B27" s="320"/>
      <c r="C27" s="300" t="s">
        <v>135</v>
      </c>
      <c r="D27" s="301"/>
      <c r="E27" s="301"/>
      <c r="F27" s="301"/>
      <c r="G27" s="301"/>
      <c r="H27" s="301"/>
      <c r="I27" s="302"/>
    </row>
    <row r="28" spans="2:9" ht="21.75" customHeight="1">
      <c r="B28" s="320"/>
      <c r="C28" s="294" t="s">
        <v>137</v>
      </c>
      <c r="D28" s="295"/>
      <c r="E28" s="295"/>
      <c r="F28" s="295"/>
      <c r="G28" s="295"/>
      <c r="H28" s="295"/>
      <c r="I28" s="296"/>
    </row>
    <row r="29" spans="2:9" ht="12.75">
      <c r="B29" s="320"/>
      <c r="C29" s="63" t="s">
        <v>34</v>
      </c>
      <c r="D29" s="64">
        <f aca="true" t="shared" si="1" ref="D29:E31">+D20</f>
        <v>2018</v>
      </c>
      <c r="E29" s="64">
        <f t="shared" si="1"/>
        <v>2019</v>
      </c>
      <c r="F29" s="64">
        <v>2020</v>
      </c>
      <c r="G29" s="64">
        <v>2021</v>
      </c>
      <c r="H29" s="64">
        <v>2022</v>
      </c>
      <c r="I29" s="65" t="s">
        <v>204</v>
      </c>
    </row>
    <row r="30" spans="2:9" ht="12.75">
      <c r="B30" s="320"/>
      <c r="C30" s="237" t="str">
        <f>+C21</f>
        <v>Activos corrientes</v>
      </c>
      <c r="D30" s="58">
        <f t="shared" si="1"/>
        <v>57018086750</v>
      </c>
      <c r="E30" s="58">
        <f t="shared" si="1"/>
        <v>125650972327</v>
      </c>
      <c r="F30" s="29">
        <f>+ESF!G19</f>
        <v>288732794713</v>
      </c>
      <c r="G30" s="29">
        <f>+ESF!I19</f>
        <v>498003069898</v>
      </c>
      <c r="H30" s="29">
        <f>+H21</f>
        <v>551029004057</v>
      </c>
      <c r="I30" s="30">
        <f>+I21</f>
        <v>529604407646</v>
      </c>
    </row>
    <row r="31" spans="2:9" ht="12.75">
      <c r="B31" s="320"/>
      <c r="C31" s="237" t="str">
        <f>+C22</f>
        <v>Pasivos corrientes</v>
      </c>
      <c r="D31" s="58">
        <f t="shared" si="1"/>
        <v>95875933087</v>
      </c>
      <c r="E31" s="58">
        <f t="shared" si="1"/>
        <v>83486599579</v>
      </c>
      <c r="F31" s="29">
        <f>+ESF!G34</f>
        <v>140147122705</v>
      </c>
      <c r="G31" s="29">
        <f>+ESF!I34</f>
        <v>150622802247</v>
      </c>
      <c r="H31" s="29">
        <f>+H22</f>
        <v>174828517774</v>
      </c>
      <c r="I31" s="30">
        <f>+I22</f>
        <v>225503961589</v>
      </c>
    </row>
    <row r="32" spans="2:9" ht="13.5" thickBot="1">
      <c r="B32" s="320"/>
      <c r="C32" s="238" t="s">
        <v>155</v>
      </c>
      <c r="D32" s="60">
        <f aca="true" t="shared" si="2" ref="D32:I32">+D30/D31</f>
        <v>0.5947069813470341</v>
      </c>
      <c r="E32" s="60">
        <f t="shared" si="2"/>
        <v>1.505043599339575</v>
      </c>
      <c r="F32" s="60">
        <f t="shared" si="2"/>
        <v>2.0602120767100054</v>
      </c>
      <c r="G32" s="62">
        <f t="shared" si="2"/>
        <v>3.306292689212791</v>
      </c>
      <c r="H32" s="62">
        <f t="shared" si="2"/>
        <v>3.151825635044922</v>
      </c>
      <c r="I32" s="61">
        <f t="shared" si="2"/>
        <v>2.3485370452659664</v>
      </c>
    </row>
    <row r="33" spans="2:11" s="142" customFormat="1" ht="12.75">
      <c r="B33" s="320"/>
      <c r="C33" s="142" t="s">
        <v>118</v>
      </c>
      <c r="H33" s="143"/>
      <c r="K33" s="143"/>
    </row>
    <row r="34" spans="2:11" s="142" customFormat="1" ht="13.5" thickBot="1">
      <c r="B34" s="320"/>
      <c r="H34" s="143"/>
      <c r="K34" s="143"/>
    </row>
    <row r="35" spans="2:9" ht="15" customHeight="1">
      <c r="B35" s="320"/>
      <c r="C35" s="297" t="s">
        <v>156</v>
      </c>
      <c r="D35" s="298"/>
      <c r="E35" s="298"/>
      <c r="F35" s="298"/>
      <c r="G35" s="298"/>
      <c r="H35" s="298"/>
      <c r="I35" s="299"/>
    </row>
    <row r="36" spans="2:9" ht="15" customHeight="1">
      <c r="B36" s="320"/>
      <c r="C36" s="288" t="s">
        <v>187</v>
      </c>
      <c r="D36" s="289"/>
      <c r="E36" s="289"/>
      <c r="F36" s="289"/>
      <c r="G36" s="289"/>
      <c r="H36" s="289"/>
      <c r="I36" s="290"/>
    </row>
    <row r="37" spans="2:9" ht="15" customHeight="1">
      <c r="B37" s="320"/>
      <c r="C37" s="288" t="s">
        <v>121</v>
      </c>
      <c r="D37" s="289"/>
      <c r="E37" s="289"/>
      <c r="F37" s="289"/>
      <c r="G37" s="289"/>
      <c r="H37" s="289"/>
      <c r="I37" s="290"/>
    </row>
    <row r="38" spans="2:9" ht="15" customHeight="1">
      <c r="B38" s="320"/>
      <c r="C38" s="288" t="s">
        <v>127</v>
      </c>
      <c r="D38" s="289"/>
      <c r="E38" s="289"/>
      <c r="F38" s="289"/>
      <c r="G38" s="289"/>
      <c r="H38" s="289"/>
      <c r="I38" s="290"/>
    </row>
    <row r="39" spans="2:9" ht="58.5" customHeight="1">
      <c r="B39" s="320"/>
      <c r="C39" s="303" t="s">
        <v>126</v>
      </c>
      <c r="D39" s="304"/>
      <c r="E39" s="304"/>
      <c r="F39" s="304"/>
      <c r="G39" s="304"/>
      <c r="H39" s="304"/>
      <c r="I39" s="305"/>
    </row>
    <row r="40" spans="2:9" ht="12.75">
      <c r="B40" s="320"/>
      <c r="C40" s="63" t="str">
        <f>+C29</f>
        <v>Cuentas</v>
      </c>
      <c r="D40" s="64">
        <f>+D29</f>
        <v>2018</v>
      </c>
      <c r="E40" s="64">
        <f>+E29</f>
        <v>2019</v>
      </c>
      <c r="F40" s="64">
        <v>2020</v>
      </c>
      <c r="G40" s="64">
        <v>2021</v>
      </c>
      <c r="H40" s="64">
        <v>2022</v>
      </c>
      <c r="I40" s="65" t="s">
        <v>204</v>
      </c>
    </row>
    <row r="41" spans="2:9" ht="12.75">
      <c r="B41" s="320"/>
      <c r="C41" s="237" t="str">
        <f>+C21</f>
        <v>Activos corrientes</v>
      </c>
      <c r="D41" s="58">
        <f>+ESF!C19</f>
        <v>57018086750</v>
      </c>
      <c r="E41" s="58">
        <f>+ESF!E19</f>
        <v>125650972327</v>
      </c>
      <c r="F41" s="29">
        <f>+ESF!G19</f>
        <v>288732794713</v>
      </c>
      <c r="G41" s="29">
        <f>+ESF!I19</f>
        <v>498003069898</v>
      </c>
      <c r="H41" s="29">
        <f>+ESF!K19</f>
        <v>551029004057</v>
      </c>
      <c r="I41" s="30">
        <f>+I30</f>
        <v>529604407646</v>
      </c>
    </row>
    <row r="42" spans="2:9" ht="12.75">
      <c r="B42" s="320"/>
      <c r="C42" s="237" t="s">
        <v>40</v>
      </c>
      <c r="D42" s="58">
        <f>+ESF!C17</f>
        <v>2532542760</v>
      </c>
      <c r="E42" s="58">
        <f>+ESF!E17</f>
        <v>4186027540</v>
      </c>
      <c r="F42" s="29">
        <f>+ESF!G17</f>
        <v>7819037626</v>
      </c>
      <c r="G42" s="29">
        <f>+ESF!I17</f>
        <v>4801530822</v>
      </c>
      <c r="H42" s="29">
        <f>+ESF!K17</f>
        <v>16430235535</v>
      </c>
      <c r="I42" s="30">
        <f>+ESF!K17</f>
        <v>16430235535</v>
      </c>
    </row>
    <row r="43" spans="2:9" ht="12.75">
      <c r="B43" s="320"/>
      <c r="C43" s="237" t="s">
        <v>39</v>
      </c>
      <c r="D43" s="58">
        <f>+ESF!C14</f>
        <v>38587667193</v>
      </c>
      <c r="E43" s="58">
        <f>+ESF!E14</f>
        <v>108366299632</v>
      </c>
      <c r="F43" s="29">
        <f>+ESF!G14</f>
        <v>77326669843</v>
      </c>
      <c r="G43" s="29">
        <f>+ESF!I14</f>
        <v>282595678351</v>
      </c>
      <c r="H43" s="29">
        <f>+ESF!K14</f>
        <v>257769124275</v>
      </c>
      <c r="I43" s="30">
        <f>+ESF!K14</f>
        <v>257769124275</v>
      </c>
    </row>
    <row r="44" spans="2:9" ht="12.75">
      <c r="B44" s="320"/>
      <c r="C44" s="237" t="s">
        <v>43</v>
      </c>
      <c r="D44" s="58">
        <f>+ESF!C16</f>
        <v>15828232770</v>
      </c>
      <c r="E44" s="58">
        <f>+ESF!E16</f>
        <v>12878386657</v>
      </c>
      <c r="F44" s="29">
        <f>+ESF!G16</f>
        <v>203199946915</v>
      </c>
      <c r="G44" s="29">
        <f>+ESF!I16</f>
        <v>209878988647</v>
      </c>
      <c r="H44" s="29">
        <f>+ESF!K16</f>
        <v>221491349149</v>
      </c>
      <c r="I44" s="30">
        <f>+ESF!K16</f>
        <v>221491349149</v>
      </c>
    </row>
    <row r="45" spans="2:9" ht="12.75">
      <c r="B45" s="320"/>
      <c r="C45" s="237" t="str">
        <f>+ESF!B15</f>
        <v>Inversiones financieras a corto plazo</v>
      </c>
      <c r="D45" s="58">
        <f>+ESF!C15</f>
        <v>0</v>
      </c>
      <c r="E45" s="58">
        <f>+ESF!E15</f>
        <v>0</v>
      </c>
      <c r="F45" s="29">
        <f>+ESF!G15</f>
        <v>0</v>
      </c>
      <c r="G45" s="29">
        <f>+ESF!I15</f>
        <v>0</v>
      </c>
      <c r="H45" s="29">
        <f>+ESF!K15</f>
        <v>52389000000</v>
      </c>
      <c r="I45" s="30">
        <f>+ESF!K15</f>
        <v>52389000000</v>
      </c>
    </row>
    <row r="46" spans="2:9" ht="12.75">
      <c r="B46" s="320"/>
      <c r="C46" s="237" t="s">
        <v>42</v>
      </c>
      <c r="D46" s="58">
        <f>+ESF!C18</f>
        <v>69644027</v>
      </c>
      <c r="E46" s="58">
        <f>+ESF!E18</f>
        <v>220258498</v>
      </c>
      <c r="F46" s="29">
        <f>+ESF!G18</f>
        <v>387140329</v>
      </c>
      <c r="G46" s="29">
        <f>+ESF!I18</f>
        <v>726872078</v>
      </c>
      <c r="H46" s="29">
        <f>+ESF!K18</f>
        <v>2949295098</v>
      </c>
      <c r="I46" s="30">
        <f>+ESF!K18</f>
        <v>2949295098</v>
      </c>
    </row>
    <row r="47" spans="2:9" ht="12.75">
      <c r="B47" s="320"/>
      <c r="C47" s="237" t="s">
        <v>41</v>
      </c>
      <c r="D47" s="58">
        <f>+D31</f>
        <v>95875933087</v>
      </c>
      <c r="E47" s="58">
        <f>+E31</f>
        <v>83486599579</v>
      </c>
      <c r="F47" s="29">
        <f>+ESF!G34</f>
        <v>140147122705</v>
      </c>
      <c r="G47" s="29">
        <f>+ESF!I34</f>
        <v>150622802247</v>
      </c>
      <c r="H47" s="29">
        <f>+ESF!K34</f>
        <v>174828517774</v>
      </c>
      <c r="I47" s="30">
        <f>+I31</f>
        <v>225503961589</v>
      </c>
    </row>
    <row r="48" spans="2:9" ht="15.75" customHeight="1">
      <c r="B48" s="320"/>
      <c r="C48" s="239" t="s">
        <v>138</v>
      </c>
      <c r="D48" s="206">
        <f aca="true" t="shared" si="3" ref="D48:I48">+(D41-D42-D46)/D47</f>
        <v>0.5675657926960854</v>
      </c>
      <c r="E48" s="206">
        <f t="shared" si="3"/>
        <v>1.4522652365817228</v>
      </c>
      <c r="F48" s="206">
        <f t="shared" si="3"/>
        <v>2.001658052934052</v>
      </c>
      <c r="G48" s="206">
        <f t="shared" si="3"/>
        <v>3.2695890638816527</v>
      </c>
      <c r="H48" s="206">
        <f t="shared" si="3"/>
        <v>3.04097683943795</v>
      </c>
      <c r="I48" s="224">
        <f t="shared" si="3"/>
        <v>2.2625982861575085</v>
      </c>
    </row>
    <row r="49" spans="2:10" ht="18" customHeight="1">
      <c r="B49" s="320"/>
      <c r="C49" s="239" t="s">
        <v>139</v>
      </c>
      <c r="D49" s="206">
        <f aca="true" t="shared" si="4" ref="D49:I49">+(D43+D44+D45)/D47</f>
        <v>0.5675657926960854</v>
      </c>
      <c r="E49" s="206">
        <f t="shared" si="4"/>
        <v>1.4522652365817228</v>
      </c>
      <c r="F49" s="206">
        <f t="shared" si="4"/>
        <v>2.001658052934052</v>
      </c>
      <c r="G49" s="206">
        <f t="shared" si="4"/>
        <v>3.2695890638816527</v>
      </c>
      <c r="H49" s="206">
        <f t="shared" si="4"/>
        <v>3.04097683943795</v>
      </c>
      <c r="I49" s="224">
        <f t="shared" si="4"/>
        <v>2.3576059137842376</v>
      </c>
      <c r="J49" s="147"/>
    </row>
    <row r="50" spans="2:9" ht="21" customHeight="1" thickBot="1">
      <c r="B50" s="321"/>
      <c r="C50" s="240" t="s">
        <v>140</v>
      </c>
      <c r="D50" s="225">
        <f aca="true" t="shared" si="5" ref="D50:I50">+D43/D47</f>
        <v>0.4024750106784846</v>
      </c>
      <c r="E50" s="225">
        <f t="shared" si="5"/>
        <v>1.298008305266492</v>
      </c>
      <c r="F50" s="225">
        <f t="shared" si="5"/>
        <v>0.5517535312213815</v>
      </c>
      <c r="G50" s="225">
        <f t="shared" si="5"/>
        <v>1.8761812563252092</v>
      </c>
      <c r="H50" s="225">
        <f t="shared" si="5"/>
        <v>1.4744111976526446</v>
      </c>
      <c r="I50" s="226">
        <f t="shared" si="5"/>
        <v>1.14308024772002</v>
      </c>
    </row>
    <row r="51" s="142" customFormat="1" ht="15.75">
      <c r="C51" s="170"/>
    </row>
    <row r="52" s="142" customFormat="1" ht="13.5" thickBot="1"/>
    <row r="53" spans="2:9" ht="15.75" customHeight="1">
      <c r="B53" s="319" t="s">
        <v>145</v>
      </c>
      <c r="C53" s="285" t="s">
        <v>35</v>
      </c>
      <c r="D53" s="286"/>
      <c r="E53" s="286"/>
      <c r="F53" s="286"/>
      <c r="G53" s="286"/>
      <c r="H53" s="286"/>
      <c r="I53" s="287"/>
    </row>
    <row r="54" spans="2:9" ht="15.75" customHeight="1">
      <c r="B54" s="320"/>
      <c r="C54" s="288" t="s">
        <v>123</v>
      </c>
      <c r="D54" s="289"/>
      <c r="E54" s="289"/>
      <c r="F54" s="289"/>
      <c r="G54" s="289"/>
      <c r="H54" s="289"/>
      <c r="I54" s="290"/>
    </row>
    <row r="55" spans="2:9" ht="15.75" customHeight="1">
      <c r="B55" s="320"/>
      <c r="C55" s="288" t="s">
        <v>122</v>
      </c>
      <c r="D55" s="289"/>
      <c r="E55" s="289"/>
      <c r="F55" s="289"/>
      <c r="G55" s="289"/>
      <c r="H55" s="289"/>
      <c r="I55" s="290"/>
    </row>
    <row r="56" spans="2:9" ht="55.5" customHeight="1">
      <c r="B56" s="320"/>
      <c r="C56" s="291" t="s">
        <v>160</v>
      </c>
      <c r="D56" s="292"/>
      <c r="E56" s="292"/>
      <c r="F56" s="292"/>
      <c r="G56" s="292"/>
      <c r="H56" s="292"/>
      <c r="I56" s="293"/>
    </row>
    <row r="57" spans="2:9" ht="12.75">
      <c r="B57" s="320"/>
      <c r="C57" s="63" t="str">
        <f>+C40</f>
        <v>Cuentas</v>
      </c>
      <c r="D57" s="64">
        <f>+D40</f>
        <v>2018</v>
      </c>
      <c r="E57" s="64">
        <f>+E40</f>
        <v>2019</v>
      </c>
      <c r="F57" s="64">
        <v>2020</v>
      </c>
      <c r="G57" s="64">
        <v>2021</v>
      </c>
      <c r="H57" s="64">
        <v>2022</v>
      </c>
      <c r="I57" s="65" t="s">
        <v>204</v>
      </c>
    </row>
    <row r="58" spans="2:9" ht="12.75">
      <c r="B58" s="320"/>
      <c r="C58" s="237" t="s">
        <v>101</v>
      </c>
      <c r="D58" s="114">
        <f>+ESF!C40</f>
        <v>1549018669426</v>
      </c>
      <c r="E58" s="114">
        <f>+ESF!E40</f>
        <v>1793619921964</v>
      </c>
      <c r="F58" s="29">
        <f>+ESF!G40</f>
        <v>2303570264570</v>
      </c>
      <c r="G58" s="29">
        <f>+ESF!I40</f>
        <v>2790130652828</v>
      </c>
      <c r="H58" s="29">
        <f>+ESF!K40</f>
        <v>2959371614942</v>
      </c>
      <c r="I58" s="30">
        <f>+ESF!M40</f>
        <v>3155148692381</v>
      </c>
    </row>
    <row r="59" spans="2:9" ht="12.75">
      <c r="B59" s="320"/>
      <c r="C59" s="237" t="s">
        <v>102</v>
      </c>
      <c r="D59" s="114">
        <f>+ESF!C27</f>
        <v>1183960846323</v>
      </c>
      <c r="E59" s="114">
        <f>+ESF!E27</f>
        <v>1329274279247</v>
      </c>
      <c r="F59" s="29">
        <f>+ESF!G27</f>
        <v>1628421944275</v>
      </c>
      <c r="G59" s="29">
        <f>+ESF!I27</f>
        <v>2065352755204</v>
      </c>
      <c r="H59" s="29">
        <f>+ESF!K27</f>
        <v>2232945999763</v>
      </c>
      <c r="I59" s="30">
        <f>+ESF!M27</f>
        <v>2332356475147</v>
      </c>
    </row>
    <row r="60" spans="2:9" ht="16.5" customHeight="1">
      <c r="B60" s="320"/>
      <c r="C60" s="241" t="s">
        <v>143</v>
      </c>
      <c r="D60" s="227">
        <f aca="true" t="shared" si="6" ref="D60:I60">+D58/D59</f>
        <v>1.3083360604674992</v>
      </c>
      <c r="E60" s="227">
        <f t="shared" si="6"/>
        <v>1.3493226717514162</v>
      </c>
      <c r="F60" s="227">
        <f t="shared" si="6"/>
        <v>1.414602813888993</v>
      </c>
      <c r="G60" s="227">
        <f t="shared" si="6"/>
        <v>1.3509220862139901</v>
      </c>
      <c r="H60" s="227">
        <f t="shared" si="6"/>
        <v>1.3253216223124524</v>
      </c>
      <c r="I60" s="228">
        <f t="shared" si="6"/>
        <v>1.3527729255804015</v>
      </c>
    </row>
    <row r="61" spans="2:10" ht="18" customHeight="1" thickBot="1">
      <c r="B61" s="320"/>
      <c r="C61" s="242" t="s">
        <v>158</v>
      </c>
      <c r="D61" s="202">
        <f aca="true" t="shared" si="7" ref="D61:I61">+D59/D58</f>
        <v>0.7643296169966274</v>
      </c>
      <c r="E61" s="202">
        <f t="shared" si="7"/>
        <v>0.7411125751722555</v>
      </c>
      <c r="F61" s="202">
        <f t="shared" si="7"/>
        <v>0.7069122089831161</v>
      </c>
      <c r="G61" s="202">
        <f t="shared" si="7"/>
        <v>0.7402351402829882</v>
      </c>
      <c r="H61" s="202">
        <f t="shared" si="7"/>
        <v>0.7545338302525967</v>
      </c>
      <c r="I61" s="205">
        <f t="shared" si="7"/>
        <v>0.7392223639979743</v>
      </c>
      <c r="J61" s="209"/>
    </row>
    <row r="62" s="142" customFormat="1" ht="15.75" customHeight="1">
      <c r="B62" s="320"/>
    </row>
    <row r="63" s="142" customFormat="1" ht="13.5" thickBot="1">
      <c r="B63" s="320"/>
    </row>
    <row r="64" spans="2:9" ht="15.75" customHeight="1">
      <c r="B64" s="320"/>
      <c r="C64" s="285" t="s">
        <v>36</v>
      </c>
      <c r="D64" s="286"/>
      <c r="E64" s="286"/>
      <c r="F64" s="286"/>
      <c r="G64" s="286"/>
      <c r="H64" s="286"/>
      <c r="I64" s="287"/>
    </row>
    <row r="65" spans="2:9" ht="15.75" customHeight="1">
      <c r="B65" s="320"/>
      <c r="C65" s="288" t="s">
        <v>124</v>
      </c>
      <c r="D65" s="289"/>
      <c r="E65" s="289"/>
      <c r="F65" s="289"/>
      <c r="G65" s="289"/>
      <c r="H65" s="289"/>
      <c r="I65" s="290"/>
    </row>
    <row r="66" spans="2:9" ht="15.75" customHeight="1">
      <c r="B66" s="320"/>
      <c r="C66" s="288" t="s">
        <v>125</v>
      </c>
      <c r="D66" s="289"/>
      <c r="E66" s="289"/>
      <c r="F66" s="289"/>
      <c r="G66" s="289"/>
      <c r="H66" s="289"/>
      <c r="I66" s="290"/>
    </row>
    <row r="67" spans="2:9" ht="25.5" customHeight="1">
      <c r="B67" s="320"/>
      <c r="C67" s="294" t="s">
        <v>119</v>
      </c>
      <c r="D67" s="295"/>
      <c r="E67" s="295"/>
      <c r="F67" s="295"/>
      <c r="G67" s="295"/>
      <c r="H67" s="295"/>
      <c r="I67" s="296"/>
    </row>
    <row r="68" spans="2:13" ht="12.75">
      <c r="B68" s="320"/>
      <c r="C68" s="63" t="s">
        <v>34</v>
      </c>
      <c r="D68" s="64">
        <f>+D57</f>
        <v>2018</v>
      </c>
      <c r="E68" s="64">
        <f>+E57</f>
        <v>2019</v>
      </c>
      <c r="F68" s="64">
        <v>2020</v>
      </c>
      <c r="G68" s="64">
        <v>2021</v>
      </c>
      <c r="H68" s="64">
        <v>2022</v>
      </c>
      <c r="I68" s="65" t="s">
        <v>204</v>
      </c>
      <c r="M68" s="146"/>
    </row>
    <row r="69" spans="2:9" ht="12.75">
      <c r="B69" s="320"/>
      <c r="C69" s="237" t="str">
        <f>+C31</f>
        <v>Pasivos corrientes</v>
      </c>
      <c r="D69" s="114">
        <f>+D47</f>
        <v>95875933087</v>
      </c>
      <c r="E69" s="114">
        <f>+E47</f>
        <v>83486599579</v>
      </c>
      <c r="F69" s="29">
        <f>+ESF!G34</f>
        <v>140147122705</v>
      </c>
      <c r="G69" s="29">
        <f>+ESF!I34</f>
        <v>150622802247</v>
      </c>
      <c r="H69" s="29">
        <f>+ESF!K34</f>
        <v>174828517774</v>
      </c>
      <c r="I69" s="30">
        <f>+I47</f>
        <v>225503961589</v>
      </c>
    </row>
    <row r="70" spans="2:9" ht="12.75">
      <c r="B70" s="320"/>
      <c r="C70" s="237" t="s">
        <v>104</v>
      </c>
      <c r="D70" s="114">
        <f>+ESF!C39</f>
        <v>1453142736339</v>
      </c>
      <c r="E70" s="114">
        <f>+ESF!E39</f>
        <v>1710133322385</v>
      </c>
      <c r="F70" s="29">
        <f>+ESF!G39</f>
        <v>2163423141865</v>
      </c>
      <c r="G70" s="29">
        <f>+ESF!I39</f>
        <v>2639507850581</v>
      </c>
      <c r="H70" s="29">
        <f>+ESF!K39</f>
        <v>2784543097168</v>
      </c>
      <c r="I70" s="30">
        <f>+ESF!M39</f>
        <v>2929644730792</v>
      </c>
    </row>
    <row r="71" spans="2:9" ht="12.75">
      <c r="B71" s="320"/>
      <c r="C71" s="243" t="str">
        <f>+C59</f>
        <v>Total de activos</v>
      </c>
      <c r="D71" s="212">
        <f>+D59</f>
        <v>1183960846323</v>
      </c>
      <c r="E71" s="212">
        <f>++E59</f>
        <v>1329274279247</v>
      </c>
      <c r="F71" s="29">
        <f>+ESF!G27</f>
        <v>1628421944275</v>
      </c>
      <c r="G71" s="29">
        <f>+ESF!I27</f>
        <v>2065352755204</v>
      </c>
      <c r="H71" s="29">
        <f>+ESF!K27</f>
        <v>2232945999763</v>
      </c>
      <c r="I71" s="30">
        <f>+I59</f>
        <v>2332356475147</v>
      </c>
    </row>
    <row r="72" spans="2:9" ht="21.75" customHeight="1">
      <c r="B72" s="320"/>
      <c r="C72" s="239" t="s">
        <v>159</v>
      </c>
      <c r="D72" s="203">
        <f aca="true" t="shared" si="8" ref="D72:I72">+D69/D71</f>
        <v>0.08097897272934293</v>
      </c>
      <c r="E72" s="203">
        <f t="shared" si="8"/>
        <v>0.06280614985365776</v>
      </c>
      <c r="F72" s="203">
        <f t="shared" si="8"/>
        <v>0.08606315040012298</v>
      </c>
      <c r="G72" s="203">
        <f t="shared" si="8"/>
        <v>0.07292836628875178</v>
      </c>
      <c r="H72" s="203">
        <f t="shared" si="8"/>
        <v>0.07829500480197726</v>
      </c>
      <c r="I72" s="204">
        <f t="shared" si="8"/>
        <v>0.09668503249478076</v>
      </c>
    </row>
    <row r="73" spans="2:9" ht="28.5" customHeight="1" thickBot="1">
      <c r="B73" s="320"/>
      <c r="C73" s="240" t="s">
        <v>157</v>
      </c>
      <c r="D73" s="202">
        <f aca="true" t="shared" si="9" ref="D73:I73">+D70/D71</f>
        <v>1.2273570877381563</v>
      </c>
      <c r="E73" s="202">
        <f t="shared" si="9"/>
        <v>1.2865165218977583</v>
      </c>
      <c r="F73" s="202">
        <f t="shared" si="9"/>
        <v>1.32853966348887</v>
      </c>
      <c r="G73" s="202">
        <f t="shared" si="9"/>
        <v>1.2779937199252382</v>
      </c>
      <c r="H73" s="202">
        <f t="shared" si="9"/>
        <v>1.2470266175104752</v>
      </c>
      <c r="I73" s="205">
        <f t="shared" si="9"/>
        <v>1.2560878930856207</v>
      </c>
    </row>
    <row r="74" s="142" customFormat="1" ht="12.75">
      <c r="B74" s="320"/>
    </row>
    <row r="75" s="142" customFormat="1" ht="13.5" thickBot="1">
      <c r="B75" s="320"/>
    </row>
    <row r="76" spans="2:9" ht="15" customHeight="1">
      <c r="B76" s="320"/>
      <c r="C76" s="285" t="s">
        <v>128</v>
      </c>
      <c r="D76" s="286"/>
      <c r="E76" s="286"/>
      <c r="F76" s="286"/>
      <c r="G76" s="286"/>
      <c r="H76" s="286"/>
      <c r="I76" s="287"/>
    </row>
    <row r="77" spans="2:9" ht="19.5" customHeight="1">
      <c r="B77" s="320"/>
      <c r="C77" s="288" t="s">
        <v>129</v>
      </c>
      <c r="D77" s="289"/>
      <c r="E77" s="289"/>
      <c r="F77" s="289"/>
      <c r="G77" s="289"/>
      <c r="H77" s="289"/>
      <c r="I77" s="290"/>
    </row>
    <row r="78" spans="2:9" ht="19.5" customHeight="1">
      <c r="B78" s="320"/>
      <c r="C78" s="288" t="s">
        <v>130</v>
      </c>
      <c r="D78" s="289"/>
      <c r="E78" s="289"/>
      <c r="F78" s="289"/>
      <c r="G78" s="289"/>
      <c r="H78" s="289"/>
      <c r="I78" s="290"/>
    </row>
    <row r="79" spans="2:9" ht="21" customHeight="1">
      <c r="B79" s="320"/>
      <c r="C79" s="294" t="s">
        <v>131</v>
      </c>
      <c r="D79" s="295"/>
      <c r="E79" s="295"/>
      <c r="F79" s="295"/>
      <c r="G79" s="295"/>
      <c r="H79" s="295"/>
      <c r="I79" s="296"/>
    </row>
    <row r="80" spans="2:9" ht="12.75">
      <c r="B80" s="320"/>
      <c r="C80" s="63" t="s">
        <v>34</v>
      </c>
      <c r="D80" s="64">
        <f aca="true" t="shared" si="10" ref="D80:I82">+D68</f>
        <v>2018</v>
      </c>
      <c r="E80" s="64">
        <f t="shared" si="10"/>
        <v>2019</v>
      </c>
      <c r="F80" s="64">
        <f t="shared" si="10"/>
        <v>2020</v>
      </c>
      <c r="G80" s="64">
        <f t="shared" si="10"/>
        <v>2021</v>
      </c>
      <c r="H80" s="64">
        <f t="shared" si="10"/>
        <v>2022</v>
      </c>
      <c r="I80" s="65" t="str">
        <f t="shared" si="10"/>
        <v>2023 (1/)</v>
      </c>
    </row>
    <row r="81" spans="2:9" ht="12.75">
      <c r="B81" s="320"/>
      <c r="C81" s="237" t="str">
        <f>+C69</f>
        <v>Pasivos corrientes</v>
      </c>
      <c r="D81" s="58">
        <f t="shared" si="10"/>
        <v>95875933087</v>
      </c>
      <c r="E81" s="58">
        <f t="shared" si="10"/>
        <v>83486599579</v>
      </c>
      <c r="F81" s="58">
        <f t="shared" si="10"/>
        <v>140147122705</v>
      </c>
      <c r="G81" s="58">
        <f t="shared" si="10"/>
        <v>150622802247</v>
      </c>
      <c r="H81" s="58">
        <f t="shared" si="10"/>
        <v>174828517774</v>
      </c>
      <c r="I81" s="72">
        <f t="shared" si="10"/>
        <v>225503961589</v>
      </c>
    </row>
    <row r="82" spans="2:9" ht="12.75">
      <c r="B82" s="320"/>
      <c r="C82" s="237" t="s">
        <v>104</v>
      </c>
      <c r="D82" s="58">
        <f t="shared" si="10"/>
        <v>1453142736339</v>
      </c>
      <c r="E82" s="58">
        <f t="shared" si="10"/>
        <v>1710133322385</v>
      </c>
      <c r="F82" s="58">
        <f t="shared" si="10"/>
        <v>2163423141865</v>
      </c>
      <c r="G82" s="58">
        <f t="shared" si="10"/>
        <v>2639507850581</v>
      </c>
      <c r="H82" s="58">
        <f t="shared" si="10"/>
        <v>2784543097168</v>
      </c>
      <c r="I82" s="72">
        <f t="shared" si="10"/>
        <v>2929644730792</v>
      </c>
    </row>
    <row r="83" spans="2:9" ht="12.75">
      <c r="B83" s="320"/>
      <c r="C83" s="243" t="str">
        <f>+C58</f>
        <v>Total de pasivos</v>
      </c>
      <c r="D83" s="68">
        <f>+D58</f>
        <v>1549018669426</v>
      </c>
      <c r="E83" s="68">
        <f>+E58</f>
        <v>1793619921964</v>
      </c>
      <c r="F83" s="68">
        <f>+ESF!G40</f>
        <v>2303570264570</v>
      </c>
      <c r="G83" s="68">
        <f>+ESF!I40</f>
        <v>2790130652828</v>
      </c>
      <c r="H83" s="68">
        <f>+H58</f>
        <v>2959371614942</v>
      </c>
      <c r="I83" s="244">
        <f>+I58</f>
        <v>3155148692381</v>
      </c>
    </row>
    <row r="84" spans="2:9" ht="12.75">
      <c r="B84" s="320"/>
      <c r="C84" s="239" t="s">
        <v>161</v>
      </c>
      <c r="D84" s="203">
        <f aca="true" t="shared" si="11" ref="D84:I84">+D81/D83</f>
        <v>0.061894627210999024</v>
      </c>
      <c r="E84" s="203">
        <f t="shared" si="11"/>
        <v>0.046546427454698884</v>
      </c>
      <c r="F84" s="203">
        <f t="shared" si="11"/>
        <v>0.06083909176139709</v>
      </c>
      <c r="G84" s="203">
        <f t="shared" si="11"/>
        <v>0.05398413945036332</v>
      </c>
      <c r="H84" s="203">
        <f t="shared" si="11"/>
        <v>0.05907622986288135</v>
      </c>
      <c r="I84" s="204">
        <f t="shared" si="11"/>
        <v>0.07147173828401279</v>
      </c>
    </row>
    <row r="85" spans="2:9" ht="13.5" thickBot="1">
      <c r="B85" s="320"/>
      <c r="C85" s="240" t="s">
        <v>162</v>
      </c>
      <c r="D85" s="202">
        <f aca="true" t="shared" si="12" ref="D85:I85">+D82/D83</f>
        <v>0.938105372789001</v>
      </c>
      <c r="E85" s="202">
        <f t="shared" si="12"/>
        <v>0.9534535725453012</v>
      </c>
      <c r="F85" s="202">
        <f t="shared" si="12"/>
        <v>0.9391609082386029</v>
      </c>
      <c r="G85" s="202">
        <f t="shared" si="12"/>
        <v>0.9460158605496367</v>
      </c>
      <c r="H85" s="202">
        <f t="shared" si="12"/>
        <v>0.9409237701371187</v>
      </c>
      <c r="I85" s="205">
        <f t="shared" si="12"/>
        <v>0.9285282617159872</v>
      </c>
    </row>
    <row r="86" spans="2:8" s="142" customFormat="1" ht="10.5" customHeight="1">
      <c r="B86" s="320"/>
      <c r="C86" s="144"/>
      <c r="D86" s="145"/>
      <c r="E86" s="145"/>
      <c r="F86" s="145"/>
      <c r="G86" s="145"/>
      <c r="H86" s="145"/>
    </row>
    <row r="87" spans="2:8" s="142" customFormat="1" ht="10.5" customHeight="1">
      <c r="B87" s="320"/>
      <c r="C87" s="144"/>
      <c r="D87" s="145"/>
      <c r="E87" s="145"/>
      <c r="F87" s="145"/>
      <c r="G87" s="145"/>
      <c r="H87" s="145"/>
    </row>
    <row r="88" spans="2:8" s="142" customFormat="1" ht="10.5" customHeight="1" thickBot="1">
      <c r="B88" s="320"/>
      <c r="C88" s="144"/>
      <c r="D88" s="145"/>
      <c r="E88" s="145"/>
      <c r="F88" s="145"/>
      <c r="G88" s="145"/>
      <c r="H88" s="145"/>
    </row>
    <row r="89" spans="2:9" ht="18.75">
      <c r="B89" s="320"/>
      <c r="C89" s="285" t="s">
        <v>44</v>
      </c>
      <c r="D89" s="286"/>
      <c r="E89" s="286"/>
      <c r="F89" s="286"/>
      <c r="G89" s="286"/>
      <c r="H89" s="286"/>
      <c r="I89" s="287"/>
    </row>
    <row r="90" spans="2:9" ht="22.5" customHeight="1">
      <c r="B90" s="320"/>
      <c r="C90" s="288" t="s">
        <v>163</v>
      </c>
      <c r="D90" s="289"/>
      <c r="E90" s="289"/>
      <c r="F90" s="289"/>
      <c r="G90" s="289"/>
      <c r="H90" s="289"/>
      <c r="I90" s="290"/>
    </row>
    <row r="91" spans="2:9" ht="18.75" customHeight="1">
      <c r="B91" s="320"/>
      <c r="C91" s="294" t="s">
        <v>133</v>
      </c>
      <c r="D91" s="295"/>
      <c r="E91" s="295"/>
      <c r="F91" s="295"/>
      <c r="G91" s="295"/>
      <c r="H91" s="295"/>
      <c r="I91" s="296"/>
    </row>
    <row r="92" spans="2:9" ht="12.75">
      <c r="B92" s="320"/>
      <c r="C92" s="63" t="str">
        <f>+C68</f>
        <v>Cuentas</v>
      </c>
      <c r="D92" s="64">
        <f>+D68</f>
        <v>2018</v>
      </c>
      <c r="E92" s="64">
        <f>+E68</f>
        <v>2019</v>
      </c>
      <c r="F92" s="64">
        <v>2020</v>
      </c>
      <c r="G92" s="64">
        <v>2021</v>
      </c>
      <c r="H92" s="64">
        <v>2022</v>
      </c>
      <c r="I92" s="65" t="str">
        <f>+I80</f>
        <v>2023 (1/)</v>
      </c>
    </row>
    <row r="93" spans="2:9" ht="12.75">
      <c r="B93" s="320"/>
      <c r="C93" s="213" t="s">
        <v>101</v>
      </c>
      <c r="D93" s="58">
        <f>+D58</f>
        <v>1549018669426</v>
      </c>
      <c r="E93" s="58">
        <f>+E58</f>
        <v>1793619921964</v>
      </c>
      <c r="F93" s="29">
        <f>+F83</f>
        <v>2303570264570</v>
      </c>
      <c r="G93" s="70">
        <f>+ESF!I40</f>
        <v>2790130652828</v>
      </c>
      <c r="H93" s="70">
        <f>+H83</f>
        <v>2959371614942</v>
      </c>
      <c r="I93" s="71">
        <f>+I83</f>
        <v>3155148692381</v>
      </c>
    </row>
    <row r="94" spans="2:9" ht="12.75">
      <c r="B94" s="320"/>
      <c r="C94" s="213" t="s">
        <v>164</v>
      </c>
      <c r="D94" s="58">
        <f>+(D59-D58)</f>
        <v>-365057823103</v>
      </c>
      <c r="E94" s="58">
        <f>+(E59-E58)</f>
        <v>-464345642717</v>
      </c>
      <c r="F94" s="114">
        <f>+ESF!G45</f>
        <v>-675148320296</v>
      </c>
      <c r="G94" s="114">
        <f>+ESF!I45</f>
        <v>-724777897624</v>
      </c>
      <c r="H94" s="114">
        <f>+ESF!K45</f>
        <v>-726425615178</v>
      </c>
      <c r="I94" s="115">
        <f>+ESF!M45</f>
        <v>-848688799854.7579</v>
      </c>
    </row>
    <row r="95" spans="2:9" ht="17.25" customHeight="1" thickBot="1">
      <c r="B95" s="321"/>
      <c r="C95" s="240" t="s">
        <v>165</v>
      </c>
      <c r="D95" s="245">
        <f aca="true" t="shared" si="13" ref="D95:I95">+D93/D94</f>
        <v>-4.243214557790613</v>
      </c>
      <c r="E95" s="245">
        <f t="shared" si="13"/>
        <v>-3.862682788340795</v>
      </c>
      <c r="F95" s="245">
        <f t="shared" si="13"/>
        <v>-3.411946968275154</v>
      </c>
      <c r="G95" s="225">
        <f t="shared" si="13"/>
        <v>-3.8496354013756955</v>
      </c>
      <c r="H95" s="245">
        <f t="shared" si="13"/>
        <v>-4.073881142278895</v>
      </c>
      <c r="I95" s="246">
        <f t="shared" si="13"/>
        <v>-3.7176744796454986</v>
      </c>
    </row>
    <row r="96" s="142" customFormat="1" ht="12.75">
      <c r="C96" s="142" t="s">
        <v>118</v>
      </c>
    </row>
    <row r="97" s="142" customFormat="1" ht="13.5" thickBot="1"/>
    <row r="98" spans="2:9" ht="15.75" customHeight="1">
      <c r="B98" s="319" t="s">
        <v>147</v>
      </c>
      <c r="C98" s="297" t="s">
        <v>166</v>
      </c>
      <c r="D98" s="298"/>
      <c r="E98" s="298"/>
      <c r="F98" s="298"/>
      <c r="G98" s="298"/>
      <c r="H98" s="298"/>
      <c r="I98" s="299"/>
    </row>
    <row r="99" spans="2:9" ht="15.75" customHeight="1">
      <c r="B99" s="320"/>
      <c r="C99" s="300" t="s">
        <v>132</v>
      </c>
      <c r="D99" s="301"/>
      <c r="E99" s="301"/>
      <c r="F99" s="301"/>
      <c r="G99" s="301"/>
      <c r="H99" s="301"/>
      <c r="I99" s="302"/>
    </row>
    <row r="100" spans="2:12" ht="16.5" customHeight="1">
      <c r="B100" s="320"/>
      <c r="C100" s="294" t="s">
        <v>108</v>
      </c>
      <c r="D100" s="295"/>
      <c r="E100" s="295"/>
      <c r="F100" s="295"/>
      <c r="G100" s="295"/>
      <c r="H100" s="295"/>
      <c r="I100" s="296"/>
      <c r="L100" s="149"/>
    </row>
    <row r="101" spans="2:12" ht="15">
      <c r="B101" s="320"/>
      <c r="C101" s="63" t="s">
        <v>34</v>
      </c>
      <c r="D101" s="64">
        <f>+D92</f>
        <v>2018</v>
      </c>
      <c r="E101" s="64">
        <f>+E92</f>
        <v>2019</v>
      </c>
      <c r="F101" s="64">
        <v>2020</v>
      </c>
      <c r="G101" s="64">
        <v>2021</v>
      </c>
      <c r="H101" s="64">
        <v>2022</v>
      </c>
      <c r="I101" s="65" t="str">
        <f>+I92</f>
        <v>2023 (1/)</v>
      </c>
      <c r="L101" s="149"/>
    </row>
    <row r="102" spans="2:12" ht="15">
      <c r="B102" s="320"/>
      <c r="C102" s="213" t="s">
        <v>167</v>
      </c>
      <c r="D102" s="58">
        <f>+ERF!C16</f>
        <v>303439938445</v>
      </c>
      <c r="E102" s="58">
        <f>+ERF!E16</f>
        <v>333777342078</v>
      </c>
      <c r="F102" s="29">
        <f>+ERF!G16</f>
        <v>285893262489</v>
      </c>
      <c r="G102" s="29">
        <f>+ERF!I16</f>
        <v>452879343026</v>
      </c>
      <c r="H102" s="29">
        <f>+ERF!K16</f>
        <v>562438105041</v>
      </c>
      <c r="I102" s="30">
        <f>+ERF!M16</f>
        <v>571725621415</v>
      </c>
      <c r="L102" s="149"/>
    </row>
    <row r="103" spans="2:12" ht="15">
      <c r="B103" s="320"/>
      <c r="C103" s="213" t="s">
        <v>168</v>
      </c>
      <c r="D103" s="69">
        <f aca="true" t="shared" si="14" ref="D103:I103">+D23</f>
        <v>-38857846337</v>
      </c>
      <c r="E103" s="69">
        <f t="shared" si="14"/>
        <v>42164372748</v>
      </c>
      <c r="F103" s="29">
        <f t="shared" si="14"/>
        <v>148585672008</v>
      </c>
      <c r="G103" s="29">
        <f t="shared" si="14"/>
        <v>347380267651</v>
      </c>
      <c r="H103" s="29">
        <f t="shared" si="14"/>
        <v>376200486283</v>
      </c>
      <c r="I103" s="30">
        <f t="shared" si="14"/>
        <v>304100446057</v>
      </c>
      <c r="L103" s="149"/>
    </row>
    <row r="104" spans="2:12" ht="15.75" thickBot="1">
      <c r="B104" s="321"/>
      <c r="C104" s="240" t="s">
        <v>169</v>
      </c>
      <c r="D104" s="207">
        <f aca="true" t="shared" si="15" ref="D104:I104">+D102/D103</f>
        <v>-7.8089746872066845</v>
      </c>
      <c r="E104" s="207">
        <f t="shared" si="15"/>
        <v>7.916098837112007</v>
      </c>
      <c r="F104" s="207">
        <f t="shared" si="15"/>
        <v>1.9240971126314739</v>
      </c>
      <c r="G104" s="207">
        <f t="shared" si="15"/>
        <v>1.3036991021061421</v>
      </c>
      <c r="H104" s="207">
        <f t="shared" si="15"/>
        <v>1.4950488517388603</v>
      </c>
      <c r="I104" s="208">
        <f t="shared" si="15"/>
        <v>1.8800551884354582</v>
      </c>
      <c r="L104" s="149"/>
    </row>
    <row r="105" spans="12:13" s="142" customFormat="1" ht="15">
      <c r="L105" s="149"/>
      <c r="M105" s="146"/>
    </row>
    <row r="106" spans="12:13" s="142" customFormat="1" ht="15.75" thickBot="1">
      <c r="L106" s="149"/>
      <c r="M106" s="146"/>
    </row>
    <row r="107" spans="2:13" s="142" customFormat="1" ht="18.75">
      <c r="B107" s="319" t="s">
        <v>146</v>
      </c>
      <c r="C107" s="285" t="s">
        <v>141</v>
      </c>
      <c r="D107" s="286"/>
      <c r="E107" s="286"/>
      <c r="F107" s="286"/>
      <c r="G107" s="286"/>
      <c r="H107" s="286"/>
      <c r="I107" s="287"/>
      <c r="L107" s="149"/>
      <c r="M107" s="146"/>
    </row>
    <row r="108" spans="2:12" s="142" customFormat="1" ht="21" customHeight="1">
      <c r="B108" s="320"/>
      <c r="C108" s="288" t="s">
        <v>170</v>
      </c>
      <c r="D108" s="289"/>
      <c r="E108" s="289"/>
      <c r="F108" s="289"/>
      <c r="G108" s="289"/>
      <c r="H108" s="289"/>
      <c r="I108" s="290"/>
      <c r="L108" s="149"/>
    </row>
    <row r="109" spans="2:12" s="142" customFormat="1" ht="42" customHeight="1">
      <c r="B109" s="320"/>
      <c r="C109" s="291" t="s">
        <v>136</v>
      </c>
      <c r="D109" s="292"/>
      <c r="E109" s="292"/>
      <c r="F109" s="292"/>
      <c r="G109" s="292"/>
      <c r="H109" s="292"/>
      <c r="I109" s="293"/>
      <c r="L109" s="149"/>
    </row>
    <row r="110" spans="2:12" s="142" customFormat="1" ht="15">
      <c r="B110" s="320"/>
      <c r="C110" s="63" t="s">
        <v>34</v>
      </c>
      <c r="D110" s="64">
        <f aca="true" t="shared" si="16" ref="D110:H111">+D101</f>
        <v>2018</v>
      </c>
      <c r="E110" s="64">
        <f t="shared" si="16"/>
        <v>2019</v>
      </c>
      <c r="F110" s="64">
        <f t="shared" si="16"/>
        <v>2020</v>
      </c>
      <c r="G110" s="64">
        <f t="shared" si="16"/>
        <v>2021</v>
      </c>
      <c r="H110" s="64">
        <f t="shared" si="16"/>
        <v>2022</v>
      </c>
      <c r="I110" s="65" t="str">
        <f>+I101</f>
        <v>2023 (1/)</v>
      </c>
      <c r="L110" s="149"/>
    </row>
    <row r="111" spans="2:12" s="142" customFormat="1" ht="15">
      <c r="B111" s="320"/>
      <c r="C111" s="213" t="str">
        <f>+C102</f>
        <v>Total de ingresos</v>
      </c>
      <c r="D111" s="58">
        <f t="shared" si="16"/>
        <v>303439938445</v>
      </c>
      <c r="E111" s="58">
        <f t="shared" si="16"/>
        <v>333777342078</v>
      </c>
      <c r="F111" s="58">
        <f t="shared" si="16"/>
        <v>285893262489</v>
      </c>
      <c r="G111" s="58">
        <f t="shared" si="16"/>
        <v>452879343026</v>
      </c>
      <c r="H111" s="58">
        <f t="shared" si="16"/>
        <v>562438105041</v>
      </c>
      <c r="I111" s="72">
        <f>+I102</f>
        <v>571725621415</v>
      </c>
      <c r="L111" s="149"/>
    </row>
    <row r="112" spans="2:12" s="142" customFormat="1" ht="15">
      <c r="B112" s="320"/>
      <c r="C112" s="213" t="s">
        <v>171</v>
      </c>
      <c r="D112" s="58">
        <f>+ERF!C24</f>
        <v>326351293798</v>
      </c>
      <c r="E112" s="58">
        <f>+ERF!E24</f>
        <v>339396999488</v>
      </c>
      <c r="F112" s="58">
        <f>+ERF!G24</f>
        <v>539894222482</v>
      </c>
      <c r="G112" s="58">
        <f>+ERF!I24</f>
        <v>395387819620</v>
      </c>
      <c r="H112" s="58">
        <f>+ERF!K24</f>
        <v>494965613277</v>
      </c>
      <c r="I112" s="72">
        <f>+ERF!M24</f>
        <v>547162150923</v>
      </c>
      <c r="L112" s="149"/>
    </row>
    <row r="113" spans="2:12" s="142" customFormat="1" ht="15.75" thickBot="1">
      <c r="B113" s="320"/>
      <c r="C113" s="238" t="s">
        <v>149</v>
      </c>
      <c r="D113" s="66">
        <f aca="true" t="shared" si="17" ref="D113:I113">+D112/D111</f>
        <v>1.0755054046952781</v>
      </c>
      <c r="E113" s="66">
        <f t="shared" si="17"/>
        <v>1.016836545509691</v>
      </c>
      <c r="F113" s="66">
        <f t="shared" si="17"/>
        <v>1.8884468202631146</v>
      </c>
      <c r="G113" s="66">
        <f t="shared" si="17"/>
        <v>0.8730533324353913</v>
      </c>
      <c r="H113" s="66">
        <f t="shared" si="17"/>
        <v>0.8800357032013657</v>
      </c>
      <c r="I113" s="67">
        <f t="shared" si="17"/>
        <v>0.9570362608007555</v>
      </c>
      <c r="L113" s="149"/>
    </row>
    <row r="114" spans="2:12" s="142" customFormat="1" ht="15">
      <c r="B114" s="320"/>
      <c r="L114" s="149"/>
    </row>
    <row r="115" spans="2:12" s="142" customFormat="1" ht="15.75" thickBot="1">
      <c r="B115" s="320"/>
      <c r="L115" s="149"/>
    </row>
    <row r="116" spans="2:12" ht="15.75" customHeight="1">
      <c r="B116" s="320"/>
      <c r="C116" s="285" t="s">
        <v>47</v>
      </c>
      <c r="D116" s="286"/>
      <c r="E116" s="286"/>
      <c r="F116" s="286"/>
      <c r="G116" s="286"/>
      <c r="H116" s="286"/>
      <c r="I116" s="287"/>
      <c r="L116" s="149"/>
    </row>
    <row r="117" spans="2:12" ht="25.5" customHeight="1">
      <c r="B117" s="320"/>
      <c r="C117" s="288" t="s">
        <v>172</v>
      </c>
      <c r="D117" s="289"/>
      <c r="E117" s="289"/>
      <c r="F117" s="289"/>
      <c r="G117" s="289"/>
      <c r="H117" s="289"/>
      <c r="I117" s="290"/>
      <c r="J117" s="149"/>
      <c r="L117" s="149"/>
    </row>
    <row r="118" spans="2:10" ht="60.75" customHeight="1">
      <c r="B118" s="320"/>
      <c r="C118" s="308" t="s">
        <v>173</v>
      </c>
      <c r="D118" s="309"/>
      <c r="E118" s="309"/>
      <c r="F118" s="309"/>
      <c r="G118" s="309"/>
      <c r="H118" s="309"/>
      <c r="I118" s="310"/>
      <c r="J118" s="149"/>
    </row>
    <row r="119" spans="2:9" ht="12.75">
      <c r="B119" s="320"/>
      <c r="C119" s="63" t="s">
        <v>34</v>
      </c>
      <c r="D119" s="64">
        <f>+D101</f>
        <v>2018</v>
      </c>
      <c r="E119" s="64">
        <f>+E101</f>
        <v>2019</v>
      </c>
      <c r="F119" s="64">
        <v>2020</v>
      </c>
      <c r="G119" s="64">
        <v>2021</v>
      </c>
      <c r="H119" s="64">
        <v>2022</v>
      </c>
      <c r="I119" s="65" t="str">
        <f>+I110</f>
        <v>2023 (1/)</v>
      </c>
    </row>
    <row r="120" spans="2:10" ht="15">
      <c r="B120" s="320"/>
      <c r="C120" s="213" t="s">
        <v>32</v>
      </c>
      <c r="D120" s="58">
        <f>+ERF!C27</f>
        <v>-21959620637</v>
      </c>
      <c r="E120" s="58">
        <f>+ERF!E27</f>
        <v>-5315498157</v>
      </c>
      <c r="F120" s="114">
        <f>+ERF!G27</f>
        <v>-249285129811</v>
      </c>
      <c r="G120" s="114">
        <f>+ERF!I27</f>
        <v>55218116392</v>
      </c>
      <c r="H120" s="114">
        <f>+ERF!K27</f>
        <v>60278273708</v>
      </c>
      <c r="I120" s="115">
        <f>+ERF!M27</f>
        <v>25896582618</v>
      </c>
      <c r="J120" s="149"/>
    </row>
    <row r="121" spans="2:10" ht="15">
      <c r="B121" s="320"/>
      <c r="C121" s="213" t="s">
        <v>167</v>
      </c>
      <c r="D121" s="58">
        <f>+ERF!C16</f>
        <v>303439938445</v>
      </c>
      <c r="E121" s="58">
        <f>+ERF!E16</f>
        <v>333777342078</v>
      </c>
      <c r="F121" s="29">
        <f>+ERF!G16</f>
        <v>285893262489</v>
      </c>
      <c r="G121" s="29">
        <f>+ERF!I16</f>
        <v>452879343026</v>
      </c>
      <c r="H121" s="29">
        <f>+ERF!K16</f>
        <v>562438105041</v>
      </c>
      <c r="I121" s="30">
        <f>+I111</f>
        <v>571725621415</v>
      </c>
      <c r="J121" s="149"/>
    </row>
    <row r="122" spans="2:9" ht="13.5" thickBot="1">
      <c r="B122" s="320"/>
      <c r="C122" s="238" t="s">
        <v>149</v>
      </c>
      <c r="D122" s="66">
        <f aca="true" t="shared" si="18" ref="D122:I122">+D120/D121</f>
        <v>-0.07236892002263667</v>
      </c>
      <c r="E122" s="66">
        <f t="shared" si="18"/>
        <v>-0.015925281578154062</v>
      </c>
      <c r="F122" s="66">
        <f t="shared" si="18"/>
        <v>-0.8719517474483732</v>
      </c>
      <c r="G122" s="66">
        <f t="shared" si="18"/>
        <v>0.1219267719809201</v>
      </c>
      <c r="H122" s="66">
        <f t="shared" si="18"/>
        <v>0.10717316833219524</v>
      </c>
      <c r="I122" s="67">
        <f t="shared" si="18"/>
        <v>0.04529547329697575</v>
      </c>
    </row>
    <row r="123" spans="2:10" s="142" customFormat="1" ht="12.75">
      <c r="B123" s="320"/>
      <c r="C123" s="142" t="s">
        <v>48</v>
      </c>
      <c r="J123" s="147"/>
    </row>
    <row r="124" spans="2:10" s="142" customFormat="1" ht="15.75" thickBot="1">
      <c r="B124" s="320"/>
      <c r="H124" s="173"/>
      <c r="J124" s="149"/>
    </row>
    <row r="125" spans="2:10" ht="15.75" customHeight="1">
      <c r="B125" s="320"/>
      <c r="C125" s="285" t="s">
        <v>37</v>
      </c>
      <c r="D125" s="286"/>
      <c r="E125" s="286"/>
      <c r="F125" s="286"/>
      <c r="G125" s="286"/>
      <c r="H125" s="286"/>
      <c r="I125" s="287"/>
      <c r="J125" s="149"/>
    </row>
    <row r="126" spans="2:10" ht="17.25" customHeight="1">
      <c r="B126" s="320"/>
      <c r="C126" s="288" t="s">
        <v>174</v>
      </c>
      <c r="D126" s="289"/>
      <c r="E126" s="289"/>
      <c r="F126" s="289"/>
      <c r="G126" s="289"/>
      <c r="H126" s="289"/>
      <c r="I126" s="290"/>
      <c r="J126" s="147"/>
    </row>
    <row r="127" spans="2:9" ht="22.5" customHeight="1">
      <c r="B127" s="320"/>
      <c r="C127" s="308" t="s">
        <v>116</v>
      </c>
      <c r="D127" s="309"/>
      <c r="E127" s="309"/>
      <c r="F127" s="309"/>
      <c r="G127" s="309"/>
      <c r="H127" s="309"/>
      <c r="I127" s="310"/>
    </row>
    <row r="128" spans="2:19" ht="24" customHeight="1">
      <c r="B128" s="320"/>
      <c r="C128" s="63" t="s">
        <v>34</v>
      </c>
      <c r="D128" s="64">
        <f>+D119</f>
        <v>2018</v>
      </c>
      <c r="E128" s="64">
        <f>+E119</f>
        <v>2019</v>
      </c>
      <c r="F128" s="64">
        <v>2020</v>
      </c>
      <c r="G128" s="64">
        <v>2021</v>
      </c>
      <c r="H128" s="64">
        <v>2022</v>
      </c>
      <c r="I128" s="65" t="str">
        <f>+I119</f>
        <v>2023 (1/)</v>
      </c>
      <c r="L128" s="173"/>
      <c r="M128" s="173"/>
      <c r="N128" s="173"/>
      <c r="O128" s="173"/>
      <c r="P128" s="173"/>
      <c r="Q128" s="173"/>
      <c r="R128" s="173"/>
      <c r="S128" s="173"/>
    </row>
    <row r="129" spans="2:9" ht="12.75">
      <c r="B129" s="320"/>
      <c r="C129" s="237" t="s">
        <v>115</v>
      </c>
      <c r="D129" s="58">
        <f>+(ERF!C16+ERF!C25-(ERF!C24-ERF!C23))</f>
        <v>46828943438</v>
      </c>
      <c r="E129" s="58">
        <f>+(ERF!E16+ERF!E25-(ERF!E24-ERF!E23))</f>
        <v>64927050698</v>
      </c>
      <c r="F129" s="58">
        <f>+(ERF!G16+ERF!G25-(ERF!G24-ERF!G23))</f>
        <v>-173946879522</v>
      </c>
      <c r="G129" s="58">
        <f>+(ERF!I16+ERF!I25-(ERF!I24-ERF!I23))</f>
        <v>142727217631</v>
      </c>
      <c r="H129" s="58">
        <f>+(ERF!K16+ERF!K25-(ERF!K24-ERF!K23))</f>
        <v>168885710356</v>
      </c>
      <c r="I129" s="72">
        <f>+(ERF!L16+ERF!L25-(ERF!L24-ERF!L23))</f>
        <v>0.3002743036830491</v>
      </c>
    </row>
    <row r="130" spans="2:9" ht="12.75">
      <c r="B130" s="320"/>
      <c r="C130" s="237" t="s">
        <v>38</v>
      </c>
      <c r="D130" s="58">
        <f>+ERF!C23</f>
        <v>68788564075</v>
      </c>
      <c r="E130" s="58">
        <f>+ERF!E23</f>
        <v>70242548855</v>
      </c>
      <c r="F130" s="29">
        <f>+ERF!G23</f>
        <v>75338250289</v>
      </c>
      <c r="G130" s="29">
        <f>+ERF!I23</f>
        <v>87509101239</v>
      </c>
      <c r="H130" s="29">
        <f>+ERF!K23</f>
        <v>108607436648</v>
      </c>
      <c r="I130" s="30">
        <f>+ERF!M23</f>
        <v>117033796697</v>
      </c>
    </row>
    <row r="131" spans="2:9" ht="12.75">
      <c r="B131" s="320"/>
      <c r="C131" s="247" t="s">
        <v>175</v>
      </c>
      <c r="D131" s="248">
        <f>+ERF!C27</f>
        <v>-21959620637</v>
      </c>
      <c r="E131" s="248">
        <f>+ERF!E27</f>
        <v>-5315498157</v>
      </c>
      <c r="F131" s="248">
        <f>+ERF!G27</f>
        <v>-249285129811</v>
      </c>
      <c r="G131" s="248">
        <f>+ERF!I27</f>
        <v>55218116392</v>
      </c>
      <c r="H131" s="248">
        <f>+ERF!K27</f>
        <v>60278273708</v>
      </c>
      <c r="I131" s="249">
        <f>+ERF!L27</f>
        <v>0.10717316833219524</v>
      </c>
    </row>
    <row r="132" spans="2:9" s="142" customFormat="1" ht="13.5" thickBot="1">
      <c r="B132" s="320"/>
      <c r="C132" s="238" t="s">
        <v>37</v>
      </c>
      <c r="D132" s="66">
        <f aca="true" t="shared" si="19" ref="D132:I132">+D131/D130</f>
        <v>-0.31923359547173397</v>
      </c>
      <c r="E132" s="66">
        <f t="shared" si="19"/>
        <v>-0.07567348058471873</v>
      </c>
      <c r="F132" s="66">
        <f t="shared" si="19"/>
        <v>-3.3088786752377986</v>
      </c>
      <c r="G132" s="66">
        <f t="shared" si="19"/>
        <v>0.6309985545525298</v>
      </c>
      <c r="H132" s="66">
        <f t="shared" si="19"/>
        <v>0.5550105551552948</v>
      </c>
      <c r="I132" s="67">
        <f t="shared" si="19"/>
        <v>9.157454629081727E-13</v>
      </c>
    </row>
    <row r="133" spans="2:5" s="142" customFormat="1" ht="12.75">
      <c r="B133" s="320"/>
      <c r="E133" s="173"/>
    </row>
    <row r="134" spans="2:8" s="142" customFormat="1" ht="13.5" thickBot="1">
      <c r="B134" s="320"/>
      <c r="C134" s="318"/>
      <c r="D134" s="318"/>
      <c r="E134" s="318"/>
      <c r="F134" s="318"/>
      <c r="G134" s="17"/>
      <c r="H134" s="17"/>
    </row>
    <row r="135" spans="2:9" ht="15.75" customHeight="1">
      <c r="B135" s="320"/>
      <c r="C135" s="285" t="s">
        <v>45</v>
      </c>
      <c r="D135" s="286"/>
      <c r="E135" s="286"/>
      <c r="F135" s="286"/>
      <c r="G135" s="286"/>
      <c r="H135" s="286"/>
      <c r="I135" s="287"/>
    </row>
    <row r="136" spans="2:9" ht="22.5" customHeight="1">
      <c r="B136" s="320"/>
      <c r="C136" s="288" t="s">
        <v>178</v>
      </c>
      <c r="D136" s="289"/>
      <c r="E136" s="289"/>
      <c r="F136" s="289"/>
      <c r="G136" s="289"/>
      <c r="H136" s="289"/>
      <c r="I136" s="290"/>
    </row>
    <row r="137" spans="2:9" ht="18.75" customHeight="1">
      <c r="B137" s="320"/>
      <c r="C137" s="315" t="s">
        <v>148</v>
      </c>
      <c r="D137" s="316"/>
      <c r="E137" s="316"/>
      <c r="F137" s="316"/>
      <c r="G137" s="316"/>
      <c r="H137" s="316"/>
      <c r="I137" s="317"/>
    </row>
    <row r="138" spans="2:9" ht="12.75">
      <c r="B138" s="320"/>
      <c r="C138" s="63" t="s">
        <v>34</v>
      </c>
      <c r="D138" s="64">
        <f aca="true" t="shared" si="20" ref="D138:I138">+D128</f>
        <v>2018</v>
      </c>
      <c r="E138" s="64">
        <f t="shared" si="20"/>
        <v>2019</v>
      </c>
      <c r="F138" s="64">
        <f t="shared" si="20"/>
        <v>2020</v>
      </c>
      <c r="G138" s="64">
        <f t="shared" si="20"/>
        <v>2021</v>
      </c>
      <c r="H138" s="64">
        <f t="shared" si="20"/>
        <v>2022</v>
      </c>
      <c r="I138" s="65" t="str">
        <f t="shared" si="20"/>
        <v>2023 (1/)</v>
      </c>
    </row>
    <row r="139" spans="2:9" ht="12.75">
      <c r="B139" s="320"/>
      <c r="C139" s="213" t="s">
        <v>176</v>
      </c>
      <c r="D139" s="58">
        <f>+D131</f>
        <v>-21959620637</v>
      </c>
      <c r="E139" s="58">
        <f>+E131</f>
        <v>-5315498157</v>
      </c>
      <c r="F139" s="58">
        <f>+F131</f>
        <v>-249285129811</v>
      </c>
      <c r="G139" s="58">
        <f>+G131</f>
        <v>55218116392</v>
      </c>
      <c r="H139" s="58">
        <f>+H131</f>
        <v>60278273708</v>
      </c>
      <c r="I139" s="72">
        <f>+I120</f>
        <v>25896582618</v>
      </c>
    </row>
    <row r="140" spans="2:9" ht="12.75">
      <c r="B140" s="320"/>
      <c r="C140" s="213" t="s">
        <v>102</v>
      </c>
      <c r="D140" s="58">
        <f aca="true" t="shared" si="21" ref="D140:I140">+D71</f>
        <v>1183960846323</v>
      </c>
      <c r="E140" s="58">
        <f t="shared" si="21"/>
        <v>1329274279247</v>
      </c>
      <c r="F140" s="58">
        <f t="shared" si="21"/>
        <v>1628421944275</v>
      </c>
      <c r="G140" s="58">
        <f t="shared" si="21"/>
        <v>2065352755204</v>
      </c>
      <c r="H140" s="58">
        <f t="shared" si="21"/>
        <v>2232945999763</v>
      </c>
      <c r="I140" s="72">
        <f t="shared" si="21"/>
        <v>2332356475147</v>
      </c>
    </row>
    <row r="141" spans="2:9" ht="13.5" thickBot="1">
      <c r="B141" s="320"/>
      <c r="C141" s="238" t="s">
        <v>177</v>
      </c>
      <c r="D141" s="66">
        <f aca="true" t="shared" si="22" ref="D141:I141">+D139/D140</f>
        <v>-0.018547590239322093</v>
      </c>
      <c r="E141" s="66">
        <f t="shared" si="22"/>
        <v>-0.003998797118086941</v>
      </c>
      <c r="F141" s="66">
        <f t="shared" si="22"/>
        <v>-0.1530838679050016</v>
      </c>
      <c r="G141" s="66">
        <f t="shared" si="22"/>
        <v>0.026735440835890512</v>
      </c>
      <c r="H141" s="66">
        <f t="shared" si="22"/>
        <v>0.02699495362377675</v>
      </c>
      <c r="I141" s="67">
        <f t="shared" si="22"/>
        <v>0.011103183794564608</v>
      </c>
    </row>
    <row r="142" s="142" customFormat="1" ht="12.75">
      <c r="B142" s="320"/>
    </row>
    <row r="143" spans="2:6" s="142" customFormat="1" ht="13.5" thickBot="1">
      <c r="B143" s="320"/>
      <c r="C143" s="318"/>
      <c r="D143" s="318"/>
      <c r="E143" s="318"/>
      <c r="F143" s="318"/>
    </row>
    <row r="144" spans="2:9" ht="15.75" customHeight="1">
      <c r="B144" s="320"/>
      <c r="C144" s="285" t="s">
        <v>46</v>
      </c>
      <c r="D144" s="286"/>
      <c r="E144" s="286"/>
      <c r="F144" s="286"/>
      <c r="G144" s="286"/>
      <c r="H144" s="286"/>
      <c r="I144" s="287"/>
    </row>
    <row r="145" spans="2:9" ht="18" customHeight="1">
      <c r="B145" s="320"/>
      <c r="C145" s="288" t="s">
        <v>179</v>
      </c>
      <c r="D145" s="289"/>
      <c r="E145" s="289"/>
      <c r="F145" s="289"/>
      <c r="G145" s="289"/>
      <c r="H145" s="289"/>
      <c r="I145" s="290"/>
    </row>
    <row r="146" spans="2:9" ht="47.25" customHeight="1">
      <c r="B146" s="320"/>
      <c r="C146" s="291" t="s">
        <v>180</v>
      </c>
      <c r="D146" s="292"/>
      <c r="E146" s="292"/>
      <c r="F146" s="292"/>
      <c r="G146" s="292"/>
      <c r="H146" s="292"/>
      <c r="I146" s="293"/>
    </row>
    <row r="147" spans="2:9" ht="12.75">
      <c r="B147" s="320"/>
      <c r="C147" s="63" t="s">
        <v>34</v>
      </c>
      <c r="D147" s="64">
        <f>+D138</f>
        <v>2018</v>
      </c>
      <c r="E147" s="64">
        <f>+E138</f>
        <v>2019</v>
      </c>
      <c r="F147" s="64">
        <v>2020</v>
      </c>
      <c r="G147" s="64">
        <v>2021</v>
      </c>
      <c r="H147" s="64">
        <v>2022</v>
      </c>
      <c r="I147" s="65" t="str">
        <f>+I138</f>
        <v>2023 (1/)</v>
      </c>
    </row>
    <row r="148" spans="2:9" ht="12.75">
      <c r="B148" s="320"/>
      <c r="C148" s="213" t="s">
        <v>176</v>
      </c>
      <c r="D148" s="58">
        <f>+D139</f>
        <v>-21959620637</v>
      </c>
      <c r="E148" s="58">
        <f>+E139</f>
        <v>-5315498157</v>
      </c>
      <c r="F148" s="58">
        <f>+F139</f>
        <v>-249285129811</v>
      </c>
      <c r="G148" s="58">
        <f>+G139</f>
        <v>55218116392</v>
      </c>
      <c r="H148" s="58">
        <f>+H139</f>
        <v>60278273708</v>
      </c>
      <c r="I148" s="72">
        <f>+I139</f>
        <v>25896582618</v>
      </c>
    </row>
    <row r="149" spans="2:9" ht="12.75">
      <c r="B149" s="320"/>
      <c r="C149" s="213" t="s">
        <v>164</v>
      </c>
      <c r="D149" s="58">
        <f>+ESF!C45</f>
        <v>-365057823103</v>
      </c>
      <c r="E149" s="58">
        <f>+ESF!E45</f>
        <v>-464345642717</v>
      </c>
      <c r="F149" s="114">
        <f>+ESF!G45</f>
        <v>-675148320296</v>
      </c>
      <c r="G149" s="114">
        <f>+ESF!I45</f>
        <v>-724777897624</v>
      </c>
      <c r="H149" s="114">
        <f>+ESF!K45</f>
        <v>-726425615178</v>
      </c>
      <c r="I149" s="115">
        <f>+I94</f>
        <v>-848688799854.7579</v>
      </c>
    </row>
    <row r="150" spans="2:9" ht="13.5" thickBot="1">
      <c r="B150" s="321"/>
      <c r="C150" s="238" t="s">
        <v>181</v>
      </c>
      <c r="D150" s="66">
        <f aca="true" t="shared" si="23" ref="D150:I150">+D148/D149</f>
        <v>0.06015381467610449</v>
      </c>
      <c r="E150" s="66">
        <f t="shared" si="23"/>
        <v>0.01144728768401426</v>
      </c>
      <c r="F150" s="66">
        <f t="shared" si="23"/>
        <v>0.3692301710855296</v>
      </c>
      <c r="G150" s="66">
        <f t="shared" si="23"/>
        <v>-0.07618625867733901</v>
      </c>
      <c r="H150" s="66">
        <f t="shared" si="23"/>
        <v>-0.08297927888078353</v>
      </c>
      <c r="I150" s="67">
        <f t="shared" si="23"/>
        <v>-0.03051363776973593</v>
      </c>
    </row>
    <row r="151" spans="2:9" s="142" customFormat="1" ht="12.75" customHeight="1">
      <c r="B151" s="322" t="s">
        <v>201</v>
      </c>
      <c r="C151" s="322"/>
      <c r="D151" s="322"/>
      <c r="E151" s="322"/>
      <c r="F151" s="322"/>
      <c r="G151" s="322"/>
      <c r="H151" s="322"/>
      <c r="I151" s="322"/>
    </row>
    <row r="152" spans="2:8" s="142" customFormat="1" ht="12.75">
      <c r="B152" s="142" t="s">
        <v>203</v>
      </c>
      <c r="C152" s="250"/>
      <c r="D152" s="250"/>
      <c r="E152" s="250"/>
      <c r="F152" s="250"/>
      <c r="G152" s="250"/>
      <c r="H152" s="250"/>
    </row>
    <row r="153" spans="3:8" s="142" customFormat="1" ht="12.75">
      <c r="C153" s="250"/>
      <c r="D153" s="250"/>
      <c r="E153" s="250"/>
      <c r="F153" s="250"/>
      <c r="G153" s="250"/>
      <c r="H153" s="250"/>
    </row>
    <row r="154" s="142" customFormat="1" ht="12.75"/>
    <row r="155" s="142" customFormat="1" ht="12.75"/>
    <row r="156" s="142" customFormat="1" ht="12.75"/>
    <row r="157" s="142" customFormat="1" ht="12.75"/>
    <row r="158" s="142" customFormat="1" ht="12.75"/>
    <row r="159" s="142" customFormat="1" ht="12.75"/>
    <row r="160" s="142" customFormat="1" ht="12.75"/>
    <row r="161" s="142" customFormat="1" ht="12.75"/>
    <row r="162" s="142" customFormat="1" ht="12.75"/>
    <row r="163" s="142" customFormat="1" ht="12.75"/>
    <row r="164" s="142" customFormat="1" ht="12.75"/>
    <row r="165" s="142" customFormat="1" ht="12.75"/>
    <row r="166" s="142" customFormat="1" ht="12.75"/>
    <row r="167" s="142" customFormat="1" ht="12.75"/>
    <row r="168" s="142" customFormat="1" ht="12.75"/>
    <row r="169" s="142" customFormat="1" ht="12.75"/>
    <row r="170" s="142" customFormat="1" ht="12.75"/>
    <row r="171" s="142" customFormat="1" ht="12.75"/>
    <row r="172" s="142" customFormat="1" ht="12.75"/>
    <row r="173" s="142" customFormat="1" ht="12.75"/>
    <row r="174" s="142" customFormat="1" ht="12.75"/>
    <row r="175" s="142" customFormat="1" ht="12.75"/>
    <row r="176" s="142" customFormat="1" ht="12.75"/>
    <row r="177" s="142" customFormat="1" ht="12.75"/>
    <row r="178" s="142" customFormat="1" ht="12.75"/>
    <row r="179" s="142" customFormat="1" ht="12.75"/>
    <row r="180" s="142" customFormat="1" ht="12.75"/>
    <row r="181" s="142" customFormat="1" ht="12.75"/>
    <row r="182" s="142" customFormat="1" ht="12.75"/>
    <row r="183" s="142" customFormat="1" ht="12.75"/>
    <row r="184" s="142" customFormat="1" ht="12.75"/>
    <row r="185" s="142" customFormat="1" ht="12.75"/>
    <row r="186" s="142" customFormat="1" ht="12.75"/>
    <row r="187" s="142" customFormat="1" ht="12.75"/>
    <row r="188" s="142" customFormat="1" ht="12.75"/>
    <row r="189" s="142" customFormat="1" ht="12.75"/>
    <row r="190" s="142" customFormat="1" ht="12.75"/>
    <row r="191" s="142" customFormat="1" ht="12.75"/>
    <row r="192" s="142" customFormat="1" ht="12.75"/>
    <row r="193" s="142" customFormat="1" ht="12.75"/>
    <row r="194" s="142" customFormat="1" ht="12.75"/>
    <row r="195" s="142" customFormat="1" ht="12.75"/>
    <row r="196" s="142" customFormat="1" ht="12.75"/>
    <row r="197" s="142" customFormat="1" ht="12.75"/>
    <row r="198" s="142" customFormat="1" ht="12.75"/>
    <row r="199" s="142" customFormat="1" ht="12.75"/>
    <row r="200" s="142" customFormat="1" ht="12.75"/>
    <row r="201" s="142" customFormat="1" ht="12.75"/>
    <row r="202" s="142" customFormat="1" ht="12.75"/>
    <row r="203" s="142" customFormat="1" ht="12.75"/>
    <row r="204" s="142" customFormat="1" ht="12.75"/>
    <row r="205" s="142" customFormat="1" ht="12.75"/>
    <row r="206" s="142" customFormat="1" ht="12.75"/>
    <row r="207" s="142" customFormat="1" ht="12.75"/>
    <row r="208" s="142" customFormat="1" ht="12.75"/>
    <row r="209" s="142" customFormat="1" ht="12.75"/>
    <row r="210" s="142" customFormat="1" ht="12.75"/>
    <row r="211" s="142" customFormat="1" ht="12.75"/>
    <row r="212" s="142" customFormat="1" ht="12.75"/>
    <row r="213" s="142" customFormat="1" ht="12.75"/>
    <row r="214" s="142" customFormat="1" ht="12.75"/>
    <row r="215" s="142" customFormat="1" ht="12.75"/>
    <row r="216" s="142" customFormat="1" ht="12.75"/>
    <row r="217" s="142" customFormat="1" ht="12.75"/>
    <row r="218" s="142" customFormat="1" ht="12.75"/>
    <row r="219" s="142" customFormat="1" ht="12.75"/>
    <row r="220" s="142" customFormat="1" ht="12.75"/>
    <row r="221" s="142" customFormat="1" ht="12.75"/>
    <row r="222" s="142" customFormat="1" ht="12.75"/>
    <row r="223" s="142" customFormat="1" ht="12.75"/>
    <row r="224" s="142" customFormat="1" ht="12.75"/>
    <row r="225" s="142" customFormat="1" ht="12.75"/>
    <row r="226" s="142" customFormat="1" ht="12.75"/>
    <row r="227" s="142" customFormat="1" ht="12.75"/>
    <row r="228" s="142" customFormat="1" ht="12.75"/>
    <row r="229" s="142" customFormat="1" ht="12.75"/>
    <row r="230" s="142" customFormat="1" ht="12.75"/>
    <row r="231" s="142" customFormat="1" ht="12.75"/>
    <row r="232" s="142" customFormat="1" ht="12.75"/>
    <row r="233" s="142" customFormat="1" ht="12.75"/>
    <row r="234" s="142" customFormat="1" ht="12.75"/>
    <row r="235" s="142" customFormat="1" ht="12.75"/>
    <row r="236" s="142" customFormat="1" ht="12.75"/>
    <row r="237" s="142" customFormat="1" ht="12.75"/>
    <row r="238" s="142" customFormat="1" ht="12.75"/>
    <row r="239" s="142" customFormat="1" ht="12.75"/>
    <row r="240" s="142" customFormat="1" ht="12.75"/>
    <row r="241" s="142" customFormat="1" ht="12.75"/>
    <row r="242" s="142" customFormat="1" ht="12.75"/>
    <row r="243" s="142" customFormat="1" ht="12.75"/>
    <row r="244" s="142" customFormat="1" ht="12.75"/>
    <row r="245" s="142" customFormat="1" ht="12.75"/>
    <row r="246" s="142" customFormat="1" ht="12.75"/>
    <row r="247" s="142" customFormat="1" ht="12.75"/>
    <row r="248" s="142" customFormat="1" ht="12.75"/>
    <row r="249" s="142" customFormat="1" ht="12.75"/>
    <row r="250" s="142" customFormat="1" ht="12.75"/>
    <row r="251" s="142" customFormat="1" ht="12.75"/>
    <row r="252" s="142" customFormat="1" ht="12.75"/>
    <row r="253" s="142" customFormat="1" ht="12.75"/>
    <row r="254" s="142" customFormat="1" ht="12.75"/>
    <row r="255" s="142" customFormat="1" ht="12.75"/>
    <row r="256" s="142" customFormat="1" ht="12.75"/>
    <row r="257" s="142" customFormat="1" ht="12.75"/>
    <row r="258" s="142" customFormat="1" ht="12.75"/>
    <row r="259" s="142" customFormat="1" ht="12.75"/>
    <row r="260" s="142" customFormat="1" ht="12.75"/>
    <row r="261" s="142" customFormat="1" ht="12.75"/>
    <row r="262" s="142" customFormat="1" ht="12.75"/>
    <row r="263" s="142" customFormat="1" ht="12.75"/>
    <row r="264" s="142" customFormat="1" ht="12.75"/>
    <row r="265" s="142" customFormat="1" ht="12.75"/>
    <row r="266" s="142" customFormat="1" ht="12.75"/>
    <row r="267" s="142" customFormat="1" ht="12.75"/>
    <row r="268" s="142" customFormat="1" ht="12.75"/>
    <row r="269" s="142" customFormat="1" ht="12.75"/>
    <row r="270" s="142" customFormat="1" ht="12.75"/>
    <row r="271" s="142" customFormat="1" ht="12.75"/>
    <row r="272" s="142" customFormat="1" ht="12.75"/>
    <row r="273" s="142" customFormat="1" ht="12.75"/>
    <row r="274" s="142" customFormat="1" ht="12.75"/>
    <row r="275" s="142" customFormat="1" ht="12.75"/>
    <row r="276" s="142" customFormat="1" ht="12.75"/>
    <row r="277" s="142" customFormat="1" ht="12.75"/>
    <row r="278" s="142" customFormat="1" ht="12.75"/>
    <row r="279" s="142" customFormat="1" ht="12.75"/>
    <row r="280" s="142" customFormat="1" ht="12.75"/>
    <row r="281" s="142" customFormat="1" ht="12.75"/>
    <row r="282" s="142" customFormat="1" ht="12.75"/>
    <row r="283" s="142" customFormat="1" ht="12.75"/>
    <row r="284" s="142" customFormat="1" ht="12.75"/>
    <row r="285" s="142" customFormat="1" ht="12.75"/>
    <row r="286" s="142" customFormat="1" ht="12.75"/>
    <row r="287" s="142" customFormat="1" ht="12.75"/>
    <row r="288" s="142" customFormat="1" ht="12.75"/>
    <row r="289" s="142" customFormat="1" ht="12.75"/>
    <row r="290" s="142" customFormat="1" ht="12.75"/>
    <row r="291" s="142" customFormat="1" ht="12.75"/>
    <row r="292" s="142" customFormat="1" ht="12.75"/>
    <row r="293" s="142" customFormat="1" ht="12.75"/>
    <row r="294" s="142" customFormat="1" ht="12.75"/>
    <row r="295" s="142" customFormat="1" ht="12.75"/>
    <row r="296" s="142" customFormat="1" ht="12.75"/>
    <row r="297" s="142" customFormat="1" ht="12.75"/>
    <row r="298" s="142" customFormat="1" ht="12.75"/>
    <row r="299" s="142" customFormat="1" ht="12.75"/>
    <row r="300" s="142" customFormat="1" ht="12.75"/>
    <row r="301" s="142" customFormat="1" ht="12.75"/>
    <row r="302" s="142" customFormat="1" ht="12.75"/>
    <row r="303" s="142" customFormat="1" ht="12.75"/>
    <row r="304" s="142" customFormat="1" ht="12.75"/>
    <row r="305" s="142" customFormat="1" ht="12.75"/>
    <row r="306" s="142" customFormat="1" ht="12.75"/>
    <row r="307" s="142" customFormat="1" ht="12.75"/>
    <row r="308" s="142" customFormat="1" ht="12.75"/>
    <row r="309" s="142" customFormat="1" ht="12.75"/>
    <row r="310" s="142" customFormat="1" ht="12.75"/>
    <row r="311" s="142" customFormat="1" ht="12.75"/>
    <row r="312" s="142" customFormat="1" ht="12.75"/>
    <row r="313" s="142" customFormat="1" ht="12.75"/>
    <row r="314" s="142" customFormat="1" ht="12.75"/>
    <row r="315" s="142" customFormat="1" ht="12.75"/>
    <row r="316" s="142" customFormat="1" ht="12.75"/>
    <row r="317" s="142" customFormat="1" ht="12.75"/>
    <row r="318" s="142" customFormat="1" ht="12.75"/>
    <row r="319" s="142" customFormat="1" ht="12.75"/>
    <row r="320" s="142" customFormat="1" ht="12.75"/>
    <row r="321" s="142" customFormat="1" ht="12.75"/>
    <row r="322" s="142" customFormat="1" ht="12.75"/>
    <row r="323" s="142" customFormat="1" ht="12.75"/>
    <row r="324" s="142" customFormat="1" ht="12.75"/>
    <row r="325" s="142" customFormat="1" ht="12.75"/>
    <row r="326" s="142" customFormat="1" ht="12.75"/>
    <row r="327" s="142" customFormat="1" ht="12.75"/>
    <row r="328" s="142" customFormat="1" ht="12.75"/>
    <row r="329" s="142" customFormat="1" ht="12.75"/>
    <row r="330" s="142" customFormat="1" ht="12.75"/>
    <row r="331" s="142" customFormat="1" ht="12.75"/>
    <row r="332" s="142" customFormat="1" ht="12.75"/>
    <row r="333" s="142" customFormat="1" ht="12.75"/>
    <row r="334" s="142" customFormat="1" ht="12.75"/>
    <row r="335" s="142" customFormat="1" ht="12.75"/>
    <row r="336" s="142" customFormat="1" ht="12.75"/>
    <row r="337" s="142" customFormat="1" ht="12.75"/>
    <row r="338" s="142" customFormat="1" ht="12.75"/>
    <row r="339" s="142" customFormat="1" ht="12.75"/>
    <row r="340" s="142" customFormat="1" ht="12.75"/>
    <row r="341" s="142" customFormat="1" ht="12.75"/>
    <row r="342" s="142" customFormat="1" ht="12.75"/>
    <row r="343" s="142" customFormat="1" ht="12.75"/>
    <row r="344" s="142" customFormat="1" ht="12.75"/>
    <row r="345" s="142" customFormat="1" ht="12.75"/>
    <row r="346" s="142" customFormat="1" ht="12.75"/>
    <row r="347" s="142" customFormat="1" ht="12.75"/>
    <row r="348" s="142" customFormat="1" ht="12.75"/>
    <row r="349" s="142" customFormat="1" ht="12.75"/>
    <row r="350" s="142" customFormat="1" ht="12.75"/>
    <row r="351" s="142" customFormat="1" ht="12.75"/>
    <row r="352" s="142" customFormat="1" ht="12.75"/>
    <row r="353" s="142" customFormat="1" ht="12.75"/>
    <row r="354" s="142" customFormat="1" ht="12.75"/>
    <row r="355" s="142" customFormat="1" ht="12.75"/>
    <row r="356" s="142" customFormat="1" ht="12.75"/>
    <row r="357" s="142" customFormat="1" ht="12.75"/>
    <row r="358" s="142" customFormat="1" ht="12.75"/>
    <row r="359" s="142" customFormat="1" ht="12.75"/>
    <row r="360" s="142" customFormat="1" ht="12.75"/>
    <row r="361" s="142" customFormat="1" ht="12.75"/>
    <row r="362" s="142" customFormat="1" ht="12.75"/>
    <row r="363" s="142" customFormat="1" ht="12.75"/>
    <row r="364" s="142" customFormat="1" ht="12.75"/>
    <row r="365" s="142" customFormat="1" ht="12.75"/>
    <row r="366" s="142" customFormat="1" ht="12.75"/>
    <row r="367" s="142" customFormat="1" ht="12.75"/>
    <row r="368" s="142" customFormat="1" ht="12.75"/>
    <row r="369" s="142" customFormat="1" ht="12.75"/>
    <row r="370" s="142" customFormat="1" ht="12.75"/>
    <row r="371" s="142" customFormat="1" ht="12.75"/>
    <row r="372" s="142" customFormat="1" ht="12.75"/>
    <row r="373" s="142" customFormat="1" ht="12.75"/>
    <row r="374" s="142" customFormat="1" ht="12.75"/>
    <row r="375" s="142" customFormat="1" ht="12.75"/>
    <row r="376" s="142" customFormat="1" ht="12.75"/>
    <row r="377" s="142" customFormat="1" ht="12.75"/>
    <row r="378" s="142" customFormat="1" ht="12.75"/>
    <row r="379" s="142" customFormat="1" ht="12.75"/>
    <row r="380" s="142" customFormat="1" ht="12.75"/>
    <row r="381" s="142" customFormat="1" ht="12.75"/>
    <row r="382" s="142" customFormat="1" ht="12.75"/>
    <row r="383" s="142" customFormat="1" ht="12.75"/>
    <row r="384" s="142" customFormat="1" ht="12.75"/>
    <row r="385" s="142" customFormat="1" ht="12.75"/>
    <row r="386" s="142" customFormat="1" ht="12.75"/>
    <row r="387" s="142" customFormat="1" ht="12.75"/>
    <row r="388" s="142" customFormat="1" ht="12.75"/>
    <row r="389" s="142" customFormat="1" ht="12.75"/>
    <row r="390" s="142" customFormat="1" ht="12.75"/>
    <row r="391" s="142" customFormat="1" ht="12.75"/>
    <row r="392" s="142" customFormat="1" ht="12.75"/>
    <row r="393" s="142" customFormat="1" ht="12.75"/>
    <row r="394" s="142" customFormat="1" ht="12.75"/>
    <row r="395" s="142" customFormat="1" ht="12.75"/>
    <row r="396" s="142" customFormat="1" ht="12.75"/>
    <row r="397" s="142" customFormat="1" ht="12.75"/>
    <row r="398" s="142" customFormat="1" ht="12.75"/>
    <row r="399" s="142" customFormat="1" ht="12.75"/>
    <row r="400" s="142" customFormat="1" ht="12.75"/>
    <row r="401" s="142" customFormat="1" ht="12.75"/>
    <row r="402" s="142" customFormat="1" ht="12.75"/>
    <row r="403" s="142" customFormat="1" ht="12.75"/>
    <row r="404" s="142" customFormat="1" ht="12.75"/>
    <row r="405" s="142" customFormat="1" ht="12.75"/>
    <row r="406" s="142" customFormat="1" ht="12.75"/>
    <row r="407" s="142" customFormat="1" ht="12.75"/>
    <row r="408" s="142" customFormat="1" ht="12.75"/>
    <row r="409" s="142" customFormat="1" ht="12.75"/>
    <row r="410" s="142" customFormat="1" ht="12.75"/>
    <row r="411" s="142" customFormat="1" ht="12.75"/>
    <row r="412" s="142" customFormat="1" ht="12.75"/>
    <row r="413" s="142" customFormat="1" ht="12.75"/>
    <row r="414" s="142" customFormat="1" ht="12.75"/>
    <row r="415" s="142" customFormat="1" ht="12.75"/>
    <row r="416" s="142" customFormat="1" ht="12.75"/>
    <row r="417" s="142" customFormat="1" ht="12.75"/>
    <row r="418" s="142" customFormat="1" ht="12.75"/>
    <row r="419" s="142" customFormat="1" ht="12.75"/>
    <row r="420" s="142" customFormat="1" ht="12.75"/>
    <row r="421" s="142" customFormat="1" ht="12.75"/>
    <row r="422" s="142" customFormat="1" ht="12.75"/>
    <row r="423" s="142" customFormat="1" ht="12.75"/>
    <row r="424" s="142" customFormat="1" ht="12.75"/>
    <row r="425" s="142" customFormat="1" ht="12.75"/>
    <row r="426" s="142" customFormat="1" ht="12.75"/>
    <row r="427" s="142" customFormat="1" ht="12.75"/>
    <row r="428" s="142" customFormat="1" ht="12.75"/>
    <row r="429" s="142" customFormat="1" ht="12.75"/>
    <row r="430" s="142" customFormat="1" ht="12.75"/>
    <row r="431" s="142" customFormat="1" ht="12.75"/>
    <row r="432" s="142" customFormat="1" ht="12.75"/>
    <row r="433" s="142" customFormat="1" ht="12.75"/>
    <row r="434" s="142" customFormat="1" ht="12.75"/>
    <row r="435" s="142" customFormat="1" ht="12.75"/>
    <row r="436" s="142" customFormat="1" ht="12.75"/>
    <row r="437" s="142" customFormat="1" ht="12.75"/>
    <row r="438" s="142" customFormat="1" ht="12.75"/>
    <row r="439" s="142" customFormat="1" ht="12.75"/>
    <row r="440" s="142" customFormat="1" ht="12.75"/>
    <row r="441" s="142" customFormat="1" ht="12.75"/>
    <row r="442" s="142" customFormat="1" ht="12.75"/>
    <row r="443" s="142" customFormat="1" ht="12.75"/>
    <row r="444" s="142" customFormat="1" ht="12.75"/>
    <row r="445" s="142" customFormat="1" ht="12.75"/>
    <row r="446" s="142" customFormat="1" ht="12.75"/>
    <row r="447" s="142" customFormat="1" ht="12.75"/>
    <row r="448" s="142" customFormat="1" ht="12.75"/>
    <row r="449" s="142" customFormat="1" ht="12.75"/>
    <row r="450" s="142" customFormat="1" ht="12.75"/>
    <row r="451" s="142" customFormat="1" ht="12.75"/>
    <row r="452" s="142" customFormat="1" ht="12.75"/>
    <row r="453" s="142" customFormat="1" ht="12.75"/>
    <row r="454" s="142" customFormat="1" ht="12.75"/>
    <row r="455" s="142" customFormat="1" ht="12.75"/>
    <row r="456" s="142" customFormat="1" ht="12.75"/>
    <row r="457" s="142" customFormat="1" ht="12.75"/>
    <row r="458" s="142" customFormat="1" ht="12.75"/>
    <row r="459" s="142" customFormat="1" ht="12.75"/>
    <row r="460" s="142" customFormat="1" ht="12.75"/>
    <row r="461" s="142" customFormat="1" ht="12.75"/>
    <row r="462" s="142" customFormat="1" ht="12.75"/>
    <row r="463" s="142" customFormat="1" ht="12.75"/>
    <row r="464" s="142" customFormat="1" ht="12.75"/>
    <row r="465" s="142" customFormat="1" ht="12.75"/>
    <row r="466" s="142" customFormat="1" ht="12.75"/>
    <row r="467" s="142" customFormat="1" ht="12.75"/>
    <row r="468" s="142" customFormat="1" ht="12.75"/>
    <row r="469" s="142" customFormat="1" ht="12.75"/>
    <row r="470" s="142" customFormat="1" ht="12.75"/>
    <row r="471" s="142" customFormat="1" ht="12.75"/>
    <row r="472" s="142" customFormat="1" ht="12.75"/>
    <row r="473" s="142" customFormat="1" ht="12.75"/>
    <row r="474" s="142" customFormat="1" ht="12.75"/>
    <row r="475" s="142" customFormat="1" ht="12.75"/>
    <row r="476" s="142" customFormat="1" ht="12.75"/>
    <row r="477" s="142" customFormat="1" ht="12.75"/>
    <row r="478" s="142" customFormat="1" ht="12.75"/>
    <row r="479" s="142" customFormat="1" ht="12.75"/>
    <row r="480" s="142" customFormat="1" ht="12.75"/>
    <row r="481" s="142" customFormat="1" ht="12.75"/>
    <row r="482" s="142" customFormat="1" ht="12.75"/>
    <row r="483" s="142" customFormat="1" ht="12.75"/>
    <row r="484" s="142" customFormat="1" ht="12.75"/>
    <row r="485" s="142" customFormat="1" ht="12.75"/>
    <row r="486" s="142" customFormat="1" ht="12.75"/>
    <row r="487" s="142" customFormat="1" ht="12.75"/>
    <row r="488" s="142" customFormat="1" ht="12.75"/>
    <row r="489" s="142" customFormat="1" ht="12.75"/>
    <row r="490" s="142" customFormat="1" ht="12.75"/>
    <row r="491" s="142" customFormat="1" ht="12.75"/>
    <row r="492" s="142" customFormat="1" ht="12.75"/>
    <row r="493" s="142" customFormat="1" ht="12.75"/>
    <row r="494" s="142" customFormat="1" ht="12.75"/>
    <row r="495" s="142" customFormat="1" ht="12.75"/>
    <row r="496" s="142" customFormat="1" ht="12.75"/>
    <row r="497" s="142" customFormat="1" ht="12.75"/>
    <row r="498" s="142" customFormat="1" ht="12.75"/>
    <row r="499" s="142" customFormat="1" ht="12.75"/>
    <row r="500" s="142" customFormat="1" ht="12.75"/>
    <row r="501" s="142" customFormat="1" ht="12.75"/>
    <row r="502" s="142" customFormat="1" ht="12.75"/>
    <row r="503" s="142" customFormat="1" ht="12.75"/>
    <row r="504" s="142" customFormat="1" ht="12.75"/>
    <row r="505" s="142" customFormat="1" ht="12.75"/>
    <row r="506" s="142" customFormat="1" ht="12.75"/>
    <row r="507" s="142" customFormat="1" ht="12.75"/>
    <row r="508" s="142" customFormat="1" ht="12.75"/>
    <row r="509" s="142" customFormat="1" ht="12.75"/>
    <row r="510" s="142" customFormat="1" ht="12.75"/>
    <row r="511" s="142" customFormat="1" ht="12.75"/>
    <row r="512" s="142" customFormat="1" ht="12.75"/>
    <row r="513" s="142" customFormat="1" ht="12.75"/>
    <row r="514" s="142" customFormat="1" ht="12.75"/>
    <row r="515" s="142" customFormat="1" ht="12.75"/>
    <row r="516" s="142" customFormat="1" ht="12.75"/>
    <row r="517" s="142" customFormat="1" ht="12.75"/>
    <row r="518" s="142" customFormat="1" ht="12.75"/>
    <row r="519" s="142" customFormat="1" ht="12.75"/>
    <row r="520" s="142" customFormat="1" ht="12.75"/>
    <row r="521" s="142" customFormat="1" ht="12.75"/>
    <row r="522" s="142" customFormat="1" ht="12.75"/>
    <row r="523" s="142" customFormat="1" ht="12.75"/>
    <row r="524" s="142" customFormat="1" ht="12.75"/>
    <row r="525" s="142" customFormat="1" ht="12.75"/>
    <row r="526" s="142" customFormat="1" ht="12.75"/>
    <row r="527" s="142" customFormat="1" ht="12.75"/>
    <row r="528" s="142" customFormat="1" ht="12.75"/>
    <row r="529" s="142" customFormat="1" ht="12.75"/>
    <row r="530" s="142" customFormat="1" ht="12.75"/>
    <row r="531" s="142" customFormat="1" ht="12.75"/>
    <row r="532" s="142" customFormat="1" ht="12.75"/>
    <row r="533" s="142" customFormat="1" ht="12.75"/>
    <row r="534" s="142" customFormat="1" ht="12.75"/>
    <row r="535" s="142" customFormat="1" ht="12.75"/>
    <row r="536" s="142" customFormat="1" ht="12.75"/>
    <row r="537" s="142" customFormat="1" ht="12.75"/>
    <row r="538" s="142" customFormat="1" ht="12.75"/>
    <row r="539" s="142" customFormat="1" ht="12.75"/>
    <row r="540" s="142" customFormat="1" ht="12.75"/>
    <row r="541" s="142" customFormat="1" ht="12.75"/>
    <row r="542" s="142" customFormat="1" ht="12.75"/>
    <row r="543" s="142" customFormat="1" ht="12.75"/>
    <row r="544" s="142" customFormat="1" ht="12.75"/>
    <row r="545" s="142" customFormat="1" ht="12.75"/>
    <row r="546" s="142" customFormat="1" ht="12.75"/>
    <row r="547" s="142" customFormat="1" ht="12.75"/>
    <row r="548" s="142" customFormat="1" ht="12.75"/>
    <row r="549" s="142" customFormat="1" ht="12.75"/>
    <row r="550" s="142" customFormat="1" ht="12.75"/>
    <row r="551" s="142" customFormat="1" ht="12.75"/>
    <row r="552" s="142" customFormat="1" ht="12.75"/>
    <row r="553" s="142" customFormat="1" ht="12.75"/>
    <row r="554" s="142" customFormat="1" ht="12.75"/>
    <row r="555" s="142" customFormat="1" ht="12.75"/>
    <row r="556" s="142" customFormat="1" ht="12.75"/>
    <row r="557" s="142" customFormat="1" ht="12.75"/>
    <row r="558" s="142" customFormat="1" ht="12.75"/>
    <row r="559" s="142" customFormat="1" ht="12.75"/>
    <row r="560" s="142" customFormat="1" ht="12.75"/>
    <row r="561" s="142" customFormat="1" ht="12.75"/>
    <row r="562" s="142" customFormat="1" ht="12.75"/>
    <row r="563" s="142" customFormat="1" ht="12.75"/>
    <row r="564" s="142" customFormat="1" ht="12.75"/>
    <row r="565" s="142" customFormat="1" ht="12.75"/>
    <row r="566" s="142" customFormat="1" ht="12.75"/>
    <row r="567" s="142" customFormat="1" ht="12.75"/>
    <row r="568" s="142" customFormat="1" ht="12.75"/>
    <row r="569" s="142" customFormat="1" ht="12.75"/>
    <row r="570" s="142" customFormat="1" ht="12.75"/>
    <row r="571" s="142" customFormat="1" ht="12.75"/>
    <row r="572" s="142" customFormat="1" ht="12.75"/>
    <row r="573" s="142" customFormat="1" ht="12.75"/>
    <row r="574" s="142" customFormat="1" ht="12.75"/>
    <row r="575" s="142" customFormat="1" ht="12.75"/>
    <row r="576" s="142" customFormat="1" ht="12.75"/>
    <row r="577" s="142" customFormat="1" ht="12.75"/>
    <row r="578" s="142" customFormat="1" ht="12.75"/>
    <row r="579" s="142" customFormat="1" ht="12.75"/>
    <row r="580" s="142" customFormat="1" ht="12.75"/>
    <row r="581" s="142" customFormat="1" ht="12.75"/>
    <row r="582" s="142" customFormat="1" ht="12.75"/>
    <row r="583" s="142" customFormat="1" ht="12.75"/>
    <row r="584" s="142" customFormat="1" ht="12.75"/>
    <row r="585" s="142" customFormat="1" ht="12.75"/>
    <row r="586" s="142" customFormat="1" ht="12.75"/>
    <row r="587" s="142" customFormat="1" ht="12.75"/>
    <row r="588" s="142" customFormat="1" ht="12.75"/>
    <row r="589" s="142" customFormat="1" ht="12.75"/>
    <row r="590" s="142" customFormat="1" ht="12.75"/>
    <row r="591" s="142" customFormat="1" ht="12.75"/>
    <row r="592" s="142" customFormat="1" ht="12.75"/>
    <row r="593" s="142" customFormat="1" ht="12.75"/>
    <row r="594" s="142" customFormat="1" ht="12.75"/>
    <row r="595" s="142" customFormat="1" ht="12.75"/>
    <row r="596" s="142" customFormat="1" ht="12.75"/>
    <row r="597" s="142" customFormat="1" ht="12.75"/>
    <row r="598" s="142" customFormat="1" ht="12.75"/>
    <row r="599" s="142" customFormat="1" ht="12.75"/>
    <row r="600" s="142" customFormat="1" ht="12.75"/>
    <row r="601" s="142" customFormat="1" ht="12.75"/>
    <row r="602" s="142" customFormat="1" ht="12.75"/>
    <row r="603" s="142" customFormat="1" ht="12.75"/>
    <row r="604" s="142" customFormat="1" ht="12.75"/>
    <row r="605" s="142" customFormat="1" ht="12.75"/>
    <row r="606" s="142" customFormat="1" ht="12.75"/>
    <row r="607" s="142" customFormat="1" ht="12.75"/>
    <row r="608" s="142" customFormat="1" ht="12.75"/>
    <row r="609" s="142" customFormat="1" ht="12.75"/>
    <row r="610" s="142" customFormat="1" ht="12.75"/>
    <row r="611" s="142" customFormat="1" ht="12.75"/>
    <row r="612" s="142" customFormat="1" ht="12.75"/>
    <row r="613" s="142" customFormat="1" ht="12.75"/>
    <row r="614" s="142" customFormat="1" ht="12.75"/>
    <row r="615" s="142" customFormat="1" ht="12.75"/>
    <row r="616" s="142" customFormat="1" ht="12.75"/>
    <row r="617" s="142" customFormat="1" ht="12.75"/>
    <row r="618" s="142" customFormat="1" ht="12.75"/>
    <row r="619" s="142" customFormat="1" ht="12.75"/>
    <row r="620" s="142" customFormat="1" ht="12.75"/>
    <row r="621" s="142" customFormat="1" ht="12.75"/>
    <row r="622" s="142" customFormat="1" ht="12.75"/>
    <row r="623" s="142" customFormat="1" ht="12.75"/>
    <row r="624" s="142" customFormat="1" ht="12.75"/>
    <row r="625" s="142" customFormat="1" ht="12.75"/>
    <row r="626" s="142" customFormat="1" ht="12.75"/>
    <row r="627" s="142" customFormat="1" ht="12.75"/>
    <row r="628" s="142" customFormat="1" ht="12.75"/>
    <row r="629" s="142" customFormat="1" ht="12.75"/>
    <row r="630" s="142" customFormat="1" ht="12.75"/>
    <row r="631" s="142" customFormat="1" ht="12.75"/>
    <row r="632" s="142" customFormat="1" ht="12.75"/>
    <row r="633" s="142" customFormat="1" ht="12.75"/>
    <row r="634" s="142" customFormat="1" ht="12.75"/>
    <row r="635" s="142" customFormat="1" ht="12.75"/>
    <row r="636" s="142" customFormat="1" ht="12.75"/>
    <row r="637" s="142" customFormat="1" ht="12.75"/>
    <row r="638" s="142" customFormat="1" ht="12.75"/>
    <row r="639" s="142" customFormat="1" ht="12.75"/>
    <row r="640" s="142" customFormat="1" ht="12.75"/>
    <row r="641" s="142" customFormat="1" ht="12.75"/>
    <row r="642" s="142" customFormat="1" ht="12.75"/>
    <row r="643" s="142" customFormat="1" ht="12.75"/>
    <row r="644" s="142" customFormat="1" ht="12.75"/>
    <row r="645" s="142" customFormat="1" ht="12.75"/>
    <row r="646" s="142" customFormat="1" ht="12.75"/>
    <row r="647" s="142" customFormat="1" ht="12.75"/>
    <row r="648" s="142" customFormat="1" ht="12.75"/>
    <row r="649" s="142" customFormat="1" ht="12.75"/>
    <row r="650" s="142" customFormat="1" ht="12.75"/>
    <row r="651" s="142" customFormat="1" ht="12.75"/>
    <row r="652" s="142" customFormat="1" ht="12.75"/>
    <row r="653" s="142" customFormat="1" ht="12.75"/>
    <row r="654" s="142" customFormat="1" ht="12.75"/>
    <row r="655" s="142" customFormat="1" ht="12.75"/>
    <row r="656" s="142" customFormat="1" ht="12.75"/>
    <row r="657" s="142" customFormat="1" ht="12.75"/>
    <row r="658" s="142" customFormat="1" ht="12.75"/>
    <row r="659" s="142" customFormat="1" ht="12.75"/>
    <row r="660" s="142" customFormat="1" ht="12.75"/>
    <row r="661" s="142" customFormat="1" ht="12.75"/>
    <row r="662" s="142" customFormat="1" ht="12.75"/>
    <row r="663" s="142" customFormat="1" ht="12.75"/>
    <row r="664" s="142" customFormat="1" ht="12.75"/>
    <row r="665" s="142" customFormat="1" ht="12.75"/>
    <row r="666" s="142" customFormat="1" ht="12.75"/>
    <row r="667" s="142" customFormat="1" ht="12.75"/>
    <row r="668" s="142" customFormat="1" ht="12.75"/>
    <row r="669" s="142" customFormat="1" ht="12.75"/>
    <row r="670" s="142" customFormat="1" ht="12.75"/>
    <row r="671" s="142" customFormat="1" ht="12.75"/>
    <row r="672" s="142" customFormat="1" ht="12.75"/>
    <row r="673" s="142" customFormat="1" ht="12.75"/>
    <row r="674" s="142" customFormat="1" ht="12.75"/>
    <row r="675" s="142" customFormat="1" ht="12.75"/>
    <row r="676" s="142" customFormat="1" ht="12.75"/>
    <row r="677" s="142" customFormat="1" ht="12.75"/>
    <row r="678" s="142" customFormat="1" ht="12.75"/>
    <row r="679" s="142" customFormat="1" ht="12.75"/>
    <row r="680" s="142" customFormat="1" ht="12.75"/>
    <row r="681" s="142" customFormat="1" ht="12.75"/>
    <row r="682" s="142" customFormat="1" ht="12.75"/>
    <row r="683" s="142" customFormat="1" ht="12.75"/>
    <row r="684" s="142" customFormat="1" ht="12.75"/>
    <row r="685" s="142" customFormat="1" ht="12.75"/>
    <row r="686" s="142" customFormat="1" ht="12.75"/>
    <row r="687" s="142" customFormat="1" ht="12.75"/>
    <row r="688" s="142" customFormat="1" ht="12.75"/>
    <row r="689" s="142" customFormat="1" ht="12.75"/>
    <row r="690" s="142" customFormat="1" ht="12.75"/>
    <row r="691" s="142" customFormat="1" ht="12.75"/>
    <row r="692" s="142" customFormat="1" ht="12.75"/>
    <row r="693" s="142" customFormat="1" ht="12.75"/>
    <row r="694" s="142" customFormat="1" ht="12.75"/>
    <row r="695" s="142" customFormat="1" ht="12.75"/>
    <row r="696" s="142" customFormat="1" ht="12.75"/>
    <row r="697" s="142" customFormat="1" ht="12.75"/>
    <row r="698" s="142" customFormat="1" ht="12.75"/>
    <row r="699" s="142" customFormat="1" ht="12.75"/>
    <row r="700" s="142" customFormat="1" ht="12.75"/>
    <row r="701" s="142" customFormat="1" ht="12.75"/>
    <row r="702" s="142" customFormat="1" ht="12.75"/>
    <row r="703" s="142" customFormat="1" ht="12.75"/>
    <row r="704" s="142" customFormat="1" ht="12.75"/>
    <row r="705" s="142" customFormat="1" ht="12.75"/>
    <row r="706" s="142" customFormat="1" ht="12.75"/>
    <row r="707" s="142" customFormat="1" ht="12.75"/>
    <row r="708" s="142" customFormat="1" ht="12.75"/>
    <row r="709" s="142" customFormat="1" ht="12.75"/>
    <row r="710" s="142" customFormat="1" ht="12.75"/>
    <row r="711" s="142" customFormat="1" ht="12.75"/>
    <row r="712" s="142" customFormat="1" ht="12.75"/>
    <row r="713" s="142" customFormat="1" ht="12.75"/>
    <row r="714" s="142" customFormat="1" ht="12.75"/>
    <row r="715" s="142" customFormat="1" ht="12.75"/>
    <row r="716" s="142" customFormat="1" ht="12.75"/>
    <row r="717" s="142" customFormat="1" ht="12.75"/>
    <row r="718" s="142" customFormat="1" ht="12.75"/>
    <row r="719" s="142" customFormat="1" ht="12.75"/>
    <row r="720" s="142" customFormat="1" ht="12.75"/>
    <row r="721" s="142" customFormat="1" ht="12.75"/>
    <row r="722" s="142" customFormat="1" ht="12.75"/>
    <row r="723" s="142" customFormat="1" ht="12.75"/>
    <row r="724" s="142" customFormat="1" ht="12.75"/>
    <row r="725" s="142" customFormat="1" ht="12.75"/>
    <row r="726" s="142" customFormat="1" ht="12.75"/>
    <row r="727" s="142" customFormat="1" ht="12.75"/>
    <row r="728" s="142" customFormat="1" ht="12.75"/>
    <row r="729" s="142" customFormat="1" ht="12.75"/>
    <row r="730" s="142" customFormat="1" ht="12.75"/>
    <row r="731" s="142" customFormat="1" ht="12.75"/>
    <row r="732" s="142" customFormat="1" ht="12.75"/>
    <row r="733" s="142" customFormat="1" ht="12.75"/>
    <row r="734" s="142" customFormat="1" ht="12.75"/>
    <row r="735" s="142" customFormat="1" ht="12.75"/>
    <row r="736" s="142" customFormat="1" ht="12.75"/>
    <row r="737" s="142" customFormat="1" ht="12.75"/>
    <row r="738" s="142" customFormat="1" ht="12.75"/>
    <row r="739" s="142" customFormat="1" ht="12.75"/>
    <row r="740" s="142" customFormat="1" ht="12.75"/>
    <row r="741" s="142" customFormat="1" ht="12.75"/>
    <row r="742" s="142" customFormat="1" ht="12.75"/>
    <row r="743" s="142" customFormat="1" ht="12.75"/>
    <row r="744" s="142" customFormat="1" ht="12.75"/>
    <row r="745" s="142" customFormat="1" ht="12.75"/>
    <row r="746" s="142" customFormat="1" ht="12.75"/>
    <row r="747" s="142" customFormat="1" ht="12.75"/>
    <row r="748" s="142" customFormat="1" ht="12.75"/>
    <row r="749" s="142" customFormat="1" ht="12.75"/>
    <row r="750" s="142" customFormat="1" ht="12.75"/>
    <row r="751" s="142" customFormat="1" ht="12.75"/>
    <row r="752" s="142" customFormat="1" ht="12.75"/>
    <row r="753" s="142" customFormat="1" ht="12.75"/>
    <row r="754" s="142" customFormat="1" ht="12.75"/>
    <row r="755" s="142" customFormat="1" ht="12.75"/>
    <row r="756" s="142" customFormat="1" ht="12.75"/>
    <row r="757" s="142" customFormat="1" ht="12.75"/>
    <row r="758" s="142" customFormat="1" ht="12.75"/>
    <row r="759" s="142" customFormat="1" ht="12.75"/>
    <row r="760" s="142" customFormat="1" ht="12.75"/>
    <row r="761" s="142" customFormat="1" ht="12.75"/>
    <row r="762" s="142" customFormat="1" ht="12.75"/>
    <row r="763" s="142" customFormat="1" ht="12.75"/>
    <row r="764" s="142" customFormat="1" ht="12.75"/>
    <row r="765" s="142" customFormat="1" ht="12.75"/>
    <row r="766" s="142" customFormat="1" ht="12.75"/>
    <row r="767" s="142" customFormat="1" ht="12.75"/>
    <row r="768" s="142" customFormat="1" ht="12.75"/>
    <row r="769" s="142" customFormat="1" ht="12.75"/>
    <row r="770" s="142" customFormat="1" ht="12.75"/>
    <row r="771" s="142" customFormat="1" ht="12.75"/>
    <row r="772" s="142" customFormat="1" ht="12.75"/>
    <row r="773" s="142" customFormat="1" ht="12.75"/>
    <row r="774" s="142" customFormat="1" ht="12.75"/>
    <row r="775" s="142" customFormat="1" ht="12.75"/>
    <row r="776" s="142" customFormat="1" ht="12.75"/>
  </sheetData>
  <sheetProtection/>
  <mergeCells count="63">
    <mergeCell ref="B151:I151"/>
    <mergeCell ref="C2:I2"/>
    <mergeCell ref="C3:I3"/>
    <mergeCell ref="C4:I4"/>
    <mergeCell ref="B17:B50"/>
    <mergeCell ref="C143:F143"/>
    <mergeCell ref="C116:I116"/>
    <mergeCell ref="C117:I117"/>
    <mergeCell ref="C118:I118"/>
    <mergeCell ref="B15:I15"/>
    <mergeCell ref="C136:I136"/>
    <mergeCell ref="C137:I137"/>
    <mergeCell ref="C134:F134"/>
    <mergeCell ref="C18:I18"/>
    <mergeCell ref="B107:B150"/>
    <mergeCell ref="B98:B104"/>
    <mergeCell ref="B53:B95"/>
    <mergeCell ref="C125:I125"/>
    <mergeCell ref="C126:I126"/>
    <mergeCell ref="C127:I127"/>
    <mergeCell ref="C135:I135"/>
    <mergeCell ref="C144:I144"/>
    <mergeCell ref="C145:I145"/>
    <mergeCell ref="C146:I146"/>
    <mergeCell ref="C6:I6"/>
    <mergeCell ref="C7:I7"/>
    <mergeCell ref="C8:I8"/>
    <mergeCell ref="C9:I9"/>
    <mergeCell ref="B13:I13"/>
    <mergeCell ref="B14:I14"/>
    <mergeCell ref="B12:I12"/>
    <mergeCell ref="B11:I11"/>
    <mergeCell ref="C19:I19"/>
    <mergeCell ref="C26:I26"/>
    <mergeCell ref="C27:I27"/>
    <mergeCell ref="C17:I17"/>
    <mergeCell ref="C28:I28"/>
    <mergeCell ref="C35:I35"/>
    <mergeCell ref="C36:I36"/>
    <mergeCell ref="C37:I37"/>
    <mergeCell ref="C38:I38"/>
    <mergeCell ref="C39:I39"/>
    <mergeCell ref="C53:I53"/>
    <mergeCell ref="C54:I54"/>
    <mergeCell ref="C55:I55"/>
    <mergeCell ref="C56:I56"/>
    <mergeCell ref="C64:I64"/>
    <mergeCell ref="C65:I65"/>
    <mergeCell ref="C66:I66"/>
    <mergeCell ref="C67:I67"/>
    <mergeCell ref="C76:I76"/>
    <mergeCell ref="C77:I77"/>
    <mergeCell ref="C78:I78"/>
    <mergeCell ref="C79:I79"/>
    <mergeCell ref="C107:I107"/>
    <mergeCell ref="C108:I108"/>
    <mergeCell ref="C109:I109"/>
    <mergeCell ref="C89:I89"/>
    <mergeCell ref="C90:I90"/>
    <mergeCell ref="C91:I91"/>
    <mergeCell ref="C98:I98"/>
    <mergeCell ref="C99:I99"/>
    <mergeCell ref="C100:I100"/>
  </mergeCells>
  <printOptions/>
  <pageMargins left="0.7086614173228347" right="0.7086614173228347" top="0.7480314960629921" bottom="0.7480314960629921" header="0.31496062992125984" footer="0.31496062992125984"/>
  <pageSetup horizontalDpi="600" verticalDpi="600" orientation="portrait" scale="70" r:id="rId2"/>
  <drawing r:id="rId1"/>
</worksheet>
</file>

<file path=xl/worksheets/sheet2.xml><?xml version="1.0" encoding="utf-8"?>
<worksheet xmlns="http://schemas.openxmlformats.org/spreadsheetml/2006/main" xmlns:r="http://schemas.openxmlformats.org/officeDocument/2006/relationships">
  <dimension ref="A1:AD330"/>
  <sheetViews>
    <sheetView zoomScale="130" zoomScaleNormal="130" zoomScaleSheetLayoutView="140" zoomScalePageLayoutView="0" workbookViewId="0" topLeftCell="A40">
      <selection activeCell="B48" sqref="B48"/>
    </sheetView>
  </sheetViews>
  <sheetFormatPr defaultColWidth="10.8515625" defaultRowHeight="15"/>
  <cols>
    <col min="1" max="1" width="3.7109375" style="1" customWidth="1"/>
    <col min="2" max="2" width="26.140625" style="3" customWidth="1"/>
    <col min="3" max="3" width="15.57421875" style="3" customWidth="1"/>
    <col min="4" max="4" width="9.57421875" style="3" customWidth="1"/>
    <col min="5" max="5" width="15.421875" style="3" customWidth="1"/>
    <col min="6" max="6" width="8.7109375" style="3" customWidth="1"/>
    <col min="7" max="7" width="15.421875" style="3" customWidth="1"/>
    <col min="8" max="8" width="8.28125" style="3" customWidth="1"/>
    <col min="9" max="9" width="16.140625" style="3" customWidth="1"/>
    <col min="10" max="10" width="8.421875" style="3" customWidth="1"/>
    <col min="11" max="11" width="15.57421875" style="3" customWidth="1"/>
    <col min="12" max="12" width="9.00390625" style="27" customWidth="1"/>
    <col min="13" max="13" width="14.140625" style="27" customWidth="1"/>
    <col min="14" max="14" width="9.00390625" style="27" customWidth="1"/>
    <col min="15" max="15" width="13.8515625" style="3" customWidth="1"/>
    <col min="16" max="16" width="7.57421875" style="27" customWidth="1"/>
    <col min="17" max="17" width="14.140625" style="5" customWidth="1"/>
    <col min="18" max="18" width="7.00390625" style="5" customWidth="1"/>
    <col min="19" max="19" width="13.8515625" style="5" customWidth="1"/>
    <col min="20" max="20" width="7.421875" style="5" customWidth="1"/>
    <col min="21" max="21" width="14.421875" style="35" customWidth="1"/>
    <col min="22" max="22" width="6.421875" style="6" customWidth="1"/>
    <col min="23" max="23" width="13.421875" style="158" customWidth="1"/>
    <col min="24" max="24" width="8.8515625" style="152" bestFit="1" customWidth="1"/>
    <col min="25" max="25" width="16.28125" style="152" bestFit="1" customWidth="1"/>
    <col min="26" max="26" width="7.00390625" style="152" bestFit="1" customWidth="1"/>
    <col min="27" max="27" width="6.7109375" style="152" bestFit="1" customWidth="1"/>
    <col min="28" max="30" width="10.8515625" style="152" customWidth="1"/>
    <col min="31" max="16384" width="10.8515625" style="1" customWidth="1"/>
  </cols>
  <sheetData>
    <row r="1" spans="2:23" s="152" customFormat="1" ht="14.25">
      <c r="B1" s="153"/>
      <c r="C1" s="153"/>
      <c r="D1" s="153"/>
      <c r="E1" s="153"/>
      <c r="F1" s="153"/>
      <c r="G1" s="153"/>
      <c r="H1" s="153"/>
      <c r="I1" s="153"/>
      <c r="J1" s="153"/>
      <c r="K1" s="153"/>
      <c r="L1" s="154"/>
      <c r="M1" s="229"/>
      <c r="N1" s="229"/>
      <c r="O1" s="153"/>
      <c r="P1" s="154"/>
      <c r="Q1" s="155"/>
      <c r="R1" s="155"/>
      <c r="S1" s="155"/>
      <c r="T1" s="155"/>
      <c r="U1" s="156"/>
      <c r="V1" s="157"/>
      <c r="W1" s="158"/>
    </row>
    <row r="2" spans="2:24" s="152" customFormat="1" ht="23.25">
      <c r="B2" s="327" t="s">
        <v>197</v>
      </c>
      <c r="C2" s="327"/>
      <c r="D2" s="327"/>
      <c r="E2" s="327"/>
      <c r="F2" s="327"/>
      <c r="G2" s="327"/>
      <c r="H2" s="327"/>
      <c r="I2" s="327"/>
      <c r="J2" s="327"/>
      <c r="K2" s="327"/>
      <c r="L2" s="327"/>
      <c r="M2" s="327"/>
      <c r="N2" s="327"/>
      <c r="O2" s="327"/>
      <c r="P2" s="327"/>
      <c r="Q2" s="327"/>
      <c r="R2" s="327"/>
      <c r="S2" s="327"/>
      <c r="T2" s="327"/>
      <c r="U2" s="327"/>
      <c r="V2" s="327"/>
      <c r="W2" s="327"/>
      <c r="X2" s="327"/>
    </row>
    <row r="3" spans="2:24" s="152" customFormat="1" ht="23.25">
      <c r="B3" s="327" t="s">
        <v>198</v>
      </c>
      <c r="C3" s="327"/>
      <c r="D3" s="327"/>
      <c r="E3" s="327"/>
      <c r="F3" s="327"/>
      <c r="G3" s="327"/>
      <c r="H3" s="327"/>
      <c r="I3" s="327"/>
      <c r="J3" s="327"/>
      <c r="K3" s="327"/>
      <c r="L3" s="327"/>
      <c r="M3" s="327"/>
      <c r="N3" s="327"/>
      <c r="O3" s="327"/>
      <c r="P3" s="327"/>
      <c r="Q3" s="327"/>
      <c r="R3" s="327"/>
      <c r="S3" s="327"/>
      <c r="T3" s="327"/>
      <c r="U3" s="327"/>
      <c r="V3" s="327"/>
      <c r="W3" s="327"/>
      <c r="X3" s="327"/>
    </row>
    <row r="4" spans="2:24" s="152" customFormat="1" ht="20.25">
      <c r="B4" s="328" t="s">
        <v>199</v>
      </c>
      <c r="C4" s="328"/>
      <c r="D4" s="328"/>
      <c r="E4" s="328"/>
      <c r="F4" s="328"/>
      <c r="G4" s="328"/>
      <c r="H4" s="328"/>
      <c r="I4" s="328"/>
      <c r="J4" s="328"/>
      <c r="K4" s="328"/>
      <c r="L4" s="328"/>
      <c r="M4" s="328"/>
      <c r="N4" s="328"/>
      <c r="O4" s="328"/>
      <c r="P4" s="328"/>
      <c r="Q4" s="328"/>
      <c r="R4" s="328"/>
      <c r="S4" s="328"/>
      <c r="T4" s="328"/>
      <c r="U4" s="328"/>
      <c r="V4" s="328"/>
      <c r="W4" s="328"/>
      <c r="X4" s="328"/>
    </row>
    <row r="5" spans="2:28" s="152" customFormat="1" ht="15.75">
      <c r="B5" s="14"/>
      <c r="C5" s="14"/>
      <c r="D5" s="14"/>
      <c r="E5" s="14"/>
      <c r="F5" s="14"/>
      <c r="G5" s="14"/>
      <c r="H5" s="14"/>
      <c r="I5" s="14"/>
      <c r="J5" s="14"/>
      <c r="K5" s="14"/>
      <c r="L5" s="150"/>
      <c r="M5" s="231"/>
      <c r="N5" s="231"/>
      <c r="O5" s="14"/>
      <c r="P5" s="150"/>
      <c r="Q5" s="14"/>
      <c r="R5" s="14"/>
      <c r="S5" s="14"/>
      <c r="T5" s="14"/>
      <c r="U5" s="15"/>
      <c r="V5" s="14"/>
      <c r="W5" s="14"/>
      <c r="X5" s="14"/>
      <c r="Y5" s="14"/>
      <c r="Z5" s="14"/>
      <c r="AA5" s="14"/>
      <c r="AB5" s="14"/>
    </row>
    <row r="6" spans="1:28" s="152" customFormat="1" ht="23.25">
      <c r="A6" s="14"/>
      <c r="B6" s="312" t="s">
        <v>25</v>
      </c>
      <c r="C6" s="312"/>
      <c r="D6" s="312"/>
      <c r="E6" s="312"/>
      <c r="F6" s="312"/>
      <c r="G6" s="312"/>
      <c r="H6" s="312"/>
      <c r="I6" s="312"/>
      <c r="J6" s="312"/>
      <c r="K6" s="312"/>
      <c r="L6" s="312"/>
      <c r="M6" s="312"/>
      <c r="N6" s="312"/>
      <c r="O6" s="312"/>
      <c r="P6" s="312"/>
      <c r="Q6" s="312"/>
      <c r="R6" s="312"/>
      <c r="S6" s="312"/>
      <c r="T6" s="312"/>
      <c r="U6" s="312"/>
      <c r="V6" s="312"/>
      <c r="W6" s="312"/>
      <c r="X6" s="312"/>
      <c r="Y6" s="14"/>
      <c r="Z6" s="14"/>
      <c r="AA6" s="14"/>
      <c r="AB6" s="14"/>
    </row>
    <row r="7" spans="1:28" s="152" customFormat="1" ht="23.25">
      <c r="A7" s="15"/>
      <c r="B7" s="334" t="s">
        <v>27</v>
      </c>
      <c r="C7" s="334"/>
      <c r="D7" s="334"/>
      <c r="E7" s="334"/>
      <c r="F7" s="334"/>
      <c r="G7" s="334"/>
      <c r="H7" s="334"/>
      <c r="I7" s="334"/>
      <c r="J7" s="334"/>
      <c r="K7" s="334"/>
      <c r="L7" s="334"/>
      <c r="M7" s="334"/>
      <c r="N7" s="334"/>
      <c r="O7" s="334"/>
      <c r="P7" s="334"/>
      <c r="Q7" s="334"/>
      <c r="R7" s="334"/>
      <c r="S7" s="334"/>
      <c r="T7" s="334"/>
      <c r="U7" s="334"/>
      <c r="V7" s="334"/>
      <c r="W7" s="334"/>
      <c r="X7" s="334"/>
      <c r="Y7" s="15"/>
      <c r="Z7" s="15"/>
      <c r="AA7" s="15"/>
      <c r="AB7" s="15"/>
    </row>
    <row r="8" spans="2:28" s="152" customFormat="1" ht="18">
      <c r="B8" s="335" t="s">
        <v>184</v>
      </c>
      <c r="C8" s="335"/>
      <c r="D8" s="335"/>
      <c r="E8" s="335"/>
      <c r="F8" s="335"/>
      <c r="G8" s="335"/>
      <c r="H8" s="335"/>
      <c r="I8" s="335"/>
      <c r="J8" s="335"/>
      <c r="K8" s="335"/>
      <c r="L8" s="335"/>
      <c r="M8" s="335"/>
      <c r="N8" s="335"/>
      <c r="O8" s="335"/>
      <c r="P8" s="335"/>
      <c r="Q8" s="335"/>
      <c r="R8" s="335"/>
      <c r="S8" s="335"/>
      <c r="T8" s="335"/>
      <c r="U8" s="335"/>
      <c r="V8" s="335"/>
      <c r="W8" s="335"/>
      <c r="X8" s="335"/>
      <c r="Y8" s="16"/>
      <c r="Z8" s="16"/>
      <c r="AA8" s="16"/>
      <c r="AB8" s="16"/>
    </row>
    <row r="9" spans="2:28" s="152" customFormat="1" ht="19.5" thickBot="1">
      <c r="B9" s="336" t="s">
        <v>28</v>
      </c>
      <c r="C9" s="336"/>
      <c r="D9" s="336"/>
      <c r="E9" s="336"/>
      <c r="F9" s="336"/>
      <c r="G9" s="336"/>
      <c r="H9" s="336"/>
      <c r="I9" s="336"/>
      <c r="J9" s="336"/>
      <c r="K9" s="336"/>
      <c r="L9" s="336"/>
      <c r="M9" s="336"/>
      <c r="N9" s="336"/>
      <c r="O9" s="336"/>
      <c r="P9" s="336"/>
      <c r="Q9" s="336"/>
      <c r="R9" s="336"/>
      <c r="S9" s="336"/>
      <c r="T9" s="336"/>
      <c r="U9" s="336"/>
      <c r="V9" s="336"/>
      <c r="W9" s="336"/>
      <c r="X9" s="336"/>
      <c r="Y9" s="17"/>
      <c r="Z9" s="17"/>
      <c r="AA9" s="17"/>
      <c r="AB9" s="17"/>
    </row>
    <row r="10" spans="2:30" s="3" customFormat="1" ht="15.75" customHeight="1" thickBot="1">
      <c r="B10" s="340" t="s">
        <v>29</v>
      </c>
      <c r="C10" s="342">
        <v>2018</v>
      </c>
      <c r="D10" s="343"/>
      <c r="E10" s="342">
        <v>2019</v>
      </c>
      <c r="F10" s="343"/>
      <c r="G10" s="342">
        <v>2020</v>
      </c>
      <c r="H10" s="343"/>
      <c r="I10" s="342">
        <v>2021</v>
      </c>
      <c r="J10" s="343"/>
      <c r="K10" s="332">
        <v>2022</v>
      </c>
      <c r="L10" s="333"/>
      <c r="M10" s="332" t="s">
        <v>204</v>
      </c>
      <c r="N10" s="333"/>
      <c r="O10" s="337" t="s">
        <v>182</v>
      </c>
      <c r="P10" s="338"/>
      <c r="Q10" s="338"/>
      <c r="R10" s="338"/>
      <c r="S10" s="338"/>
      <c r="T10" s="338"/>
      <c r="U10" s="338"/>
      <c r="V10" s="338"/>
      <c r="W10" s="338"/>
      <c r="X10" s="339"/>
      <c r="Y10" s="17"/>
      <c r="Z10" s="17"/>
      <c r="AA10" s="17"/>
      <c r="AB10" s="142"/>
      <c r="AC10" s="142"/>
      <c r="AD10" s="142"/>
    </row>
    <row r="11" spans="2:30" s="24" customFormat="1" ht="29.25" customHeight="1" thickBot="1">
      <c r="B11" s="341"/>
      <c r="C11" s="38" t="s">
        <v>26</v>
      </c>
      <c r="D11" s="210" t="s">
        <v>193</v>
      </c>
      <c r="E11" s="38" t="s">
        <v>26</v>
      </c>
      <c r="F11" s="99" t="str">
        <f>+D11</f>
        <v>Análisis vertical (%)</v>
      </c>
      <c r="G11" s="38" t="s">
        <v>26</v>
      </c>
      <c r="H11" s="99" t="str">
        <f>+D11</f>
        <v>Análisis vertical (%)</v>
      </c>
      <c r="I11" s="128" t="str">
        <f aca="true" t="shared" si="0" ref="I11:N11">+G11</f>
        <v>Monto</v>
      </c>
      <c r="J11" s="99" t="str">
        <f t="shared" si="0"/>
        <v>Análisis vertical (%)</v>
      </c>
      <c r="K11" s="128" t="str">
        <f t="shared" si="0"/>
        <v>Monto</v>
      </c>
      <c r="L11" s="99" t="str">
        <f t="shared" si="0"/>
        <v>Análisis vertical (%)</v>
      </c>
      <c r="M11" s="232" t="str">
        <f t="shared" si="0"/>
        <v>Monto</v>
      </c>
      <c r="N11" s="232" t="str">
        <f t="shared" si="0"/>
        <v>Análisis vertical (%)</v>
      </c>
      <c r="O11" s="329" t="s">
        <v>111</v>
      </c>
      <c r="P11" s="344"/>
      <c r="Q11" s="329" t="s">
        <v>112</v>
      </c>
      <c r="R11" s="330"/>
      <c r="S11" s="329" t="s">
        <v>113</v>
      </c>
      <c r="T11" s="330"/>
      <c r="U11" s="331" t="s">
        <v>114</v>
      </c>
      <c r="V11" s="330"/>
      <c r="W11" s="331" t="s">
        <v>183</v>
      </c>
      <c r="X11" s="330"/>
      <c r="Y11" s="169"/>
      <c r="Z11" s="169"/>
      <c r="AA11" s="169"/>
      <c r="AB11" s="169"/>
      <c r="AC11" s="169"/>
      <c r="AD11" s="169"/>
    </row>
    <row r="12" spans="2:24" ht="15">
      <c r="B12" s="235" t="s">
        <v>109</v>
      </c>
      <c r="C12" s="40"/>
      <c r="D12" s="79"/>
      <c r="E12" s="40"/>
      <c r="F12" s="79"/>
      <c r="G12" s="40"/>
      <c r="H12" s="79"/>
      <c r="I12" s="40"/>
      <c r="J12" s="80"/>
      <c r="K12" s="39"/>
      <c r="L12" s="81"/>
      <c r="M12" s="233"/>
      <c r="N12" s="233"/>
      <c r="O12" s="82"/>
      <c r="P12" s="83"/>
      <c r="Q12" s="82"/>
      <c r="R12" s="95"/>
      <c r="S12" s="82"/>
      <c r="T12" s="95"/>
      <c r="U12" s="82"/>
      <c r="V12" s="95"/>
      <c r="W12" s="82"/>
      <c r="X12" s="95"/>
    </row>
    <row r="13" spans="2:24" ht="15" customHeight="1">
      <c r="B13" s="4" t="s">
        <v>103</v>
      </c>
      <c r="C13" s="7"/>
      <c r="D13" s="116"/>
      <c r="E13" s="7"/>
      <c r="F13" s="116"/>
      <c r="G13" s="7"/>
      <c r="H13" s="116"/>
      <c r="I13" s="7"/>
      <c r="J13" s="116"/>
      <c r="K13" s="32"/>
      <c r="L13" s="116"/>
      <c r="M13" s="234"/>
      <c r="N13" s="234"/>
      <c r="O13" s="28"/>
      <c r="P13" s="94"/>
      <c r="Q13" s="28"/>
      <c r="R13" s="94"/>
      <c r="S13" s="28"/>
      <c r="T13" s="94"/>
      <c r="U13" s="28"/>
      <c r="V13" s="94"/>
      <c r="W13" s="28"/>
      <c r="X13" s="94"/>
    </row>
    <row r="14" spans="2:24" ht="15" customHeight="1">
      <c r="B14" s="8" t="s">
        <v>4</v>
      </c>
      <c r="C14" s="18">
        <v>38587667193</v>
      </c>
      <c r="D14" s="117">
        <f>+C14/$C$27</f>
        <v>0.03259201291397501</v>
      </c>
      <c r="E14" s="18">
        <v>108366299632</v>
      </c>
      <c r="F14" s="117">
        <f>+E14/$E$27</f>
        <v>0.08152290413185964</v>
      </c>
      <c r="G14" s="18">
        <v>77326669843</v>
      </c>
      <c r="H14" s="117">
        <f>+G14/$G$27</f>
        <v>0.0474856471413047</v>
      </c>
      <c r="I14" s="19">
        <v>282595678351</v>
      </c>
      <c r="J14" s="117">
        <f aca="true" t="shared" si="1" ref="J14:J19">+I14/$I$27</f>
        <v>0.13682683388537534</v>
      </c>
      <c r="K14" s="19">
        <v>257769124275</v>
      </c>
      <c r="L14" s="117">
        <f>+K14/K19</f>
        <v>0.4677959279405475</v>
      </c>
      <c r="M14" s="19">
        <v>244087352525</v>
      </c>
      <c r="N14" s="117">
        <f>+M14/M19</f>
        <v>0.4608861803283059</v>
      </c>
      <c r="O14" s="18">
        <f>+E14-C14</f>
        <v>69778632439</v>
      </c>
      <c r="P14" s="84">
        <f>+O14/C14</f>
        <v>1.8083143531324486</v>
      </c>
      <c r="Q14" s="18">
        <f>+G14-E14</f>
        <v>-31039629789</v>
      </c>
      <c r="R14" s="47">
        <f>+Q14/E14</f>
        <v>-0.2864324969516091</v>
      </c>
      <c r="S14" s="18">
        <f aca="true" t="shared" si="2" ref="S14:S19">+I14-G14</f>
        <v>205269008508</v>
      </c>
      <c r="T14" s="47">
        <f>+S14/G14</f>
        <v>2.6545693604130034</v>
      </c>
      <c r="U14" s="18">
        <f>+K14-I14</f>
        <v>-24826554076</v>
      </c>
      <c r="V14" s="47">
        <f>+U14/I14</f>
        <v>-0.08785185329396297</v>
      </c>
      <c r="W14" s="18">
        <f aca="true" t="shared" si="3" ref="W14:W19">+M14-K14</f>
        <v>-13681771750</v>
      </c>
      <c r="X14" s="47">
        <f>+W14/K14</f>
        <v>-0.053077620481045876</v>
      </c>
    </row>
    <row r="15" spans="2:24" ht="15.75" customHeight="1">
      <c r="B15" s="11" t="s">
        <v>96</v>
      </c>
      <c r="C15" s="18">
        <v>0</v>
      </c>
      <c r="D15" s="117">
        <f aca="true" t="shared" si="4" ref="D15:D27">+C15/$C$27</f>
        <v>0</v>
      </c>
      <c r="E15" s="18">
        <v>0</v>
      </c>
      <c r="F15" s="117">
        <f aca="true" t="shared" si="5" ref="F15:F27">+E15/$E$27</f>
        <v>0</v>
      </c>
      <c r="G15" s="18">
        <v>0</v>
      </c>
      <c r="H15" s="117">
        <f aca="true" t="shared" si="6" ref="H15:H27">+G15/$G$27</f>
        <v>0</v>
      </c>
      <c r="I15" s="19">
        <v>0</v>
      </c>
      <c r="J15" s="117">
        <f t="shared" si="1"/>
        <v>0</v>
      </c>
      <c r="K15" s="19">
        <v>52389000000</v>
      </c>
      <c r="L15" s="117">
        <f>+K15/K19</f>
        <v>0.09507485016992089</v>
      </c>
      <c r="M15" s="19">
        <v>3693617709</v>
      </c>
      <c r="N15" s="117">
        <f>+M15/M19</f>
        <v>0.0069742956359020725</v>
      </c>
      <c r="O15" s="18">
        <f aca="true" t="shared" si="7" ref="O15:O46">+E15-C15</f>
        <v>0</v>
      </c>
      <c r="P15" s="84">
        <v>0</v>
      </c>
      <c r="Q15" s="18">
        <f aca="true" t="shared" si="8" ref="Q15:Q46">+G15-E15</f>
        <v>0</v>
      </c>
      <c r="R15" s="47">
        <v>0</v>
      </c>
      <c r="S15" s="18">
        <f t="shared" si="2"/>
        <v>0</v>
      </c>
      <c r="T15" s="47">
        <v>0</v>
      </c>
      <c r="U15" s="18">
        <f aca="true" t="shared" si="9" ref="U15:U46">+K15-I15</f>
        <v>52389000000</v>
      </c>
      <c r="V15" s="47">
        <v>0</v>
      </c>
      <c r="W15" s="18">
        <f t="shared" si="3"/>
        <v>-48695382291</v>
      </c>
      <c r="X15" s="47">
        <v>0</v>
      </c>
    </row>
    <row r="16" spans="2:24" ht="14.25" customHeight="1">
      <c r="B16" s="8" t="s">
        <v>5</v>
      </c>
      <c r="C16" s="19">
        <v>15828232770</v>
      </c>
      <c r="D16" s="117">
        <f t="shared" si="4"/>
        <v>0.013368881934869197</v>
      </c>
      <c r="E16" s="19">
        <v>12878386657</v>
      </c>
      <c r="F16" s="117">
        <f t="shared" si="5"/>
        <v>0.009688283944149794</v>
      </c>
      <c r="G16" s="19">
        <v>203199946915</v>
      </c>
      <c r="H16" s="117">
        <f t="shared" si="6"/>
        <v>0.12478335091797595</v>
      </c>
      <c r="I16" s="19">
        <v>209878988647</v>
      </c>
      <c r="J16" s="117">
        <f t="shared" si="1"/>
        <v>0.10161895497908285</v>
      </c>
      <c r="K16" s="19">
        <v>221491349149</v>
      </c>
      <c r="L16" s="117">
        <f>+K16/K19</f>
        <v>0.4019595112385197</v>
      </c>
      <c r="M16" s="19">
        <v>243146659100</v>
      </c>
      <c r="N16" s="117">
        <f>+M16/M19</f>
        <v>0.45910996130252174</v>
      </c>
      <c r="O16" s="19">
        <f t="shared" si="7"/>
        <v>-2949846113</v>
      </c>
      <c r="P16" s="84">
        <f aca="true" t="shared" si="10" ref="P16:P46">+O16/C16</f>
        <v>-0.18636610642920182</v>
      </c>
      <c r="Q16" s="19">
        <f t="shared" si="8"/>
        <v>190321560258</v>
      </c>
      <c r="R16" s="47">
        <f aca="true" t="shared" si="11" ref="R16:R46">+Q16/E16</f>
        <v>14.778369785515906</v>
      </c>
      <c r="S16" s="19">
        <f t="shared" si="2"/>
        <v>6679041732</v>
      </c>
      <c r="T16" s="47">
        <f aca="true" t="shared" si="12" ref="T16:T46">+S16/G16</f>
        <v>0.0328693084491498</v>
      </c>
      <c r="U16" s="19">
        <f t="shared" si="9"/>
        <v>11612360502</v>
      </c>
      <c r="V16" s="47">
        <f aca="true" t="shared" si="13" ref="V16:V46">+U16/I16</f>
        <v>0.05532883771195925</v>
      </c>
      <c r="W16" s="19">
        <f t="shared" si="3"/>
        <v>21655309951</v>
      </c>
      <c r="X16" s="47">
        <f>+W16/K16</f>
        <v>0.09777045484712002</v>
      </c>
    </row>
    <row r="17" spans="2:24" ht="15">
      <c r="B17" s="8" t="s">
        <v>6</v>
      </c>
      <c r="C17" s="19">
        <v>2532542760</v>
      </c>
      <c r="D17" s="117">
        <f t="shared" si="4"/>
        <v>0.0021390426616431277</v>
      </c>
      <c r="E17" s="19">
        <v>4186027540</v>
      </c>
      <c r="F17" s="117">
        <f t="shared" si="5"/>
        <v>0.003149107453106877</v>
      </c>
      <c r="G17" s="19">
        <v>7819037626</v>
      </c>
      <c r="H17" s="117">
        <f t="shared" si="6"/>
        <v>0.004801604187102233</v>
      </c>
      <c r="I17" s="19">
        <v>4801530822</v>
      </c>
      <c r="J17" s="117">
        <f t="shared" si="1"/>
        <v>0.0023247993883377762</v>
      </c>
      <c r="K17" s="19">
        <v>16430235535</v>
      </c>
      <c r="L17" s="117">
        <f>+K17/K19</f>
        <v>0.029817369710180282</v>
      </c>
      <c r="M17" s="19">
        <v>33982832613</v>
      </c>
      <c r="N17" s="117">
        <f>+M17/M19</f>
        <v>0.06416644597813642</v>
      </c>
      <c r="O17" s="19">
        <f t="shared" si="7"/>
        <v>1653484780</v>
      </c>
      <c r="P17" s="84">
        <f t="shared" si="10"/>
        <v>0.6528951084719297</v>
      </c>
      <c r="Q17" s="19">
        <f t="shared" si="8"/>
        <v>3633010086</v>
      </c>
      <c r="R17" s="47">
        <f t="shared" si="11"/>
        <v>0.8678896761391112</v>
      </c>
      <c r="S17" s="19">
        <f t="shared" si="2"/>
        <v>-3017506804</v>
      </c>
      <c r="T17" s="47">
        <f t="shared" si="12"/>
        <v>-0.3859179285652922</v>
      </c>
      <c r="U17" s="19">
        <f t="shared" si="9"/>
        <v>11628704713</v>
      </c>
      <c r="V17" s="47">
        <f t="shared" si="13"/>
        <v>2.421874427988416</v>
      </c>
      <c r="W17" s="19">
        <f t="shared" si="3"/>
        <v>17552597078</v>
      </c>
      <c r="X17" s="47">
        <f>+W17/K17</f>
        <v>1.0683107397096727</v>
      </c>
    </row>
    <row r="18" spans="2:24" ht="15">
      <c r="B18" s="9" t="s">
        <v>94</v>
      </c>
      <c r="C18" s="19">
        <v>69644027</v>
      </c>
      <c r="D18" s="117">
        <f t="shared" si="4"/>
        <v>5.882291396399793E-05</v>
      </c>
      <c r="E18" s="19">
        <v>220258498</v>
      </c>
      <c r="F18" s="117">
        <f t="shared" si="5"/>
        <v>0.00016569830729348863</v>
      </c>
      <c r="G18" s="19">
        <v>387140329</v>
      </c>
      <c r="H18" s="117">
        <f t="shared" si="6"/>
        <v>0.000237739567660003</v>
      </c>
      <c r="I18" s="19">
        <v>726872078</v>
      </c>
      <c r="J18" s="117">
        <f t="shared" si="1"/>
        <v>0.00035193604393657444</v>
      </c>
      <c r="K18" s="19">
        <v>2949295098</v>
      </c>
      <c r="L18" s="117">
        <f>+K18/K19</f>
        <v>0.005352340940831704</v>
      </c>
      <c r="M18" s="19">
        <v>4693945698</v>
      </c>
      <c r="N18" s="117">
        <f>+M18/M19</f>
        <v>0.008863116753245647</v>
      </c>
      <c r="O18" s="19">
        <f t="shared" si="7"/>
        <v>150614471</v>
      </c>
      <c r="P18" s="84">
        <f t="shared" si="10"/>
        <v>2.162632999381268</v>
      </c>
      <c r="Q18" s="19">
        <f t="shared" si="8"/>
        <v>166881831</v>
      </c>
      <c r="R18" s="47">
        <f t="shared" si="11"/>
        <v>0.7576635295133993</v>
      </c>
      <c r="S18" s="19">
        <f t="shared" si="2"/>
        <v>339731749</v>
      </c>
      <c r="T18" s="47">
        <f t="shared" si="12"/>
        <v>0.8775416135992383</v>
      </c>
      <c r="U18" s="19">
        <f t="shared" si="9"/>
        <v>2222423020</v>
      </c>
      <c r="V18" s="47">
        <f t="shared" si="13"/>
        <v>3.0575160159061716</v>
      </c>
      <c r="W18" s="19">
        <f t="shared" si="3"/>
        <v>1744650600</v>
      </c>
      <c r="X18" s="47">
        <f>+W18/K18</f>
        <v>0.5915483334248569</v>
      </c>
    </row>
    <row r="19" spans="2:30" s="2" customFormat="1" ht="15" customHeight="1">
      <c r="B19" s="41" t="s">
        <v>107</v>
      </c>
      <c r="C19" s="42">
        <f>SUM(C14:C18)</f>
        <v>57018086750</v>
      </c>
      <c r="D19" s="118">
        <f t="shared" si="4"/>
        <v>0.04815876042445134</v>
      </c>
      <c r="E19" s="42">
        <f>SUM(E14:E18)</f>
        <v>125650972327</v>
      </c>
      <c r="F19" s="118">
        <f t="shared" si="5"/>
        <v>0.0945259938364098</v>
      </c>
      <c r="G19" s="42">
        <f>SUM(G14:G18)</f>
        <v>288732794713</v>
      </c>
      <c r="H19" s="118">
        <f t="shared" si="6"/>
        <v>0.1773083418140429</v>
      </c>
      <c r="I19" s="42">
        <f>SUM(I14:I18)</f>
        <v>498003069898</v>
      </c>
      <c r="J19" s="129">
        <f t="shared" si="1"/>
        <v>0.24112252429673256</v>
      </c>
      <c r="K19" s="42">
        <f>SUM(K14:K18)</f>
        <v>551029004057</v>
      </c>
      <c r="L19" s="129">
        <f>K19/K27*100</f>
        <v>24.67722032308372</v>
      </c>
      <c r="M19" s="42">
        <f>SUM(M14:M18)+1</f>
        <v>529604407646</v>
      </c>
      <c r="N19" s="129">
        <f>M19/M27*100</f>
        <v>22.706838053673632</v>
      </c>
      <c r="O19" s="42">
        <f t="shared" si="7"/>
        <v>68632885577</v>
      </c>
      <c r="P19" s="85">
        <f t="shared" si="10"/>
        <v>1.2037037629467635</v>
      </c>
      <c r="Q19" s="42">
        <f t="shared" si="8"/>
        <v>163081822386</v>
      </c>
      <c r="R19" s="76">
        <f t="shared" si="11"/>
        <v>1.2978954270372711</v>
      </c>
      <c r="S19" s="42">
        <f t="shared" si="2"/>
        <v>209270275185</v>
      </c>
      <c r="T19" s="76">
        <f t="shared" si="12"/>
        <v>0.7247887285994457</v>
      </c>
      <c r="U19" s="42">
        <f t="shared" si="9"/>
        <v>53025934159</v>
      </c>
      <c r="V19" s="76">
        <f t="shared" si="13"/>
        <v>0.10647712306243547</v>
      </c>
      <c r="W19" s="42">
        <f t="shared" si="3"/>
        <v>-21424596411</v>
      </c>
      <c r="X19" s="76">
        <f>+W19/K19</f>
        <v>-0.038881068425181804</v>
      </c>
      <c r="Y19" s="177"/>
      <c r="Z19" s="177"/>
      <c r="AA19" s="177"/>
      <c r="AB19" s="152"/>
      <c r="AC19" s="177"/>
      <c r="AD19" s="177"/>
    </row>
    <row r="20" spans="2:24" ht="15">
      <c r="B20" s="4" t="s">
        <v>106</v>
      </c>
      <c r="C20" s="19"/>
      <c r="D20" s="119"/>
      <c r="E20" s="19"/>
      <c r="F20" s="119"/>
      <c r="G20" s="19"/>
      <c r="H20" s="119"/>
      <c r="I20" s="19"/>
      <c r="J20" s="130"/>
      <c r="K20" s="33"/>
      <c r="L20" s="130"/>
      <c r="M20" s="33"/>
      <c r="N20" s="130"/>
      <c r="O20" s="19"/>
      <c r="P20" s="86"/>
      <c r="Q20" s="19"/>
      <c r="R20" s="77"/>
      <c r="S20" s="19"/>
      <c r="T20" s="77"/>
      <c r="U20" s="19"/>
      <c r="V20" s="77"/>
      <c r="W20" s="19"/>
      <c r="X20" s="77"/>
    </row>
    <row r="21" spans="2:24" ht="15">
      <c r="B21" s="8" t="s">
        <v>7</v>
      </c>
      <c r="C21" s="19">
        <v>1204145369</v>
      </c>
      <c r="D21" s="117">
        <f t="shared" si="4"/>
        <v>0.0010170483025175087</v>
      </c>
      <c r="E21" s="19">
        <v>1166213545</v>
      </c>
      <c r="F21" s="117">
        <f t="shared" si="5"/>
        <v>0.000877331009263664</v>
      </c>
      <c r="G21" s="19">
        <v>63257965257</v>
      </c>
      <c r="H21" s="117">
        <f t="shared" si="6"/>
        <v>0.03884617588174512</v>
      </c>
      <c r="I21" s="19">
        <v>78013402502</v>
      </c>
      <c r="J21" s="117">
        <f aca="true" t="shared" si="14" ref="J21:J26">+I21/$I$27</f>
        <v>0.03777243490509418</v>
      </c>
      <c r="K21" s="19">
        <v>86591756520</v>
      </c>
      <c r="L21" s="117">
        <f>+K21/K26</f>
        <v>0.05148396546385591</v>
      </c>
      <c r="M21" s="19">
        <v>95641112182</v>
      </c>
      <c r="N21" s="117">
        <f>+M21/M26</f>
        <v>0.05305283732919471</v>
      </c>
      <c r="O21" s="19">
        <f t="shared" si="7"/>
        <v>-37931824</v>
      </c>
      <c r="P21" s="84">
        <f t="shared" si="10"/>
        <v>-0.03150103382575896</v>
      </c>
      <c r="Q21" s="19">
        <f t="shared" si="8"/>
        <v>62091751712</v>
      </c>
      <c r="R21" s="47">
        <f t="shared" si="11"/>
        <v>53.24218019779559</v>
      </c>
      <c r="S21" s="19">
        <f aca="true" t="shared" si="15" ref="S21:S27">+I21-G21</f>
        <v>14755437245</v>
      </c>
      <c r="T21" s="47">
        <f t="shared" si="12"/>
        <v>0.23325817049367065</v>
      </c>
      <c r="U21" s="19">
        <f t="shared" si="9"/>
        <v>8578354018</v>
      </c>
      <c r="V21" s="47">
        <f t="shared" si="13"/>
        <v>0.1099600035747714</v>
      </c>
      <c r="W21" s="19">
        <f aca="true" t="shared" si="16" ref="W21:W27">+M21-K21</f>
        <v>9049355662</v>
      </c>
      <c r="X21" s="47">
        <f aca="true" t="shared" si="17" ref="X21:X27">+W21/K21</f>
        <v>0.10450597176545183</v>
      </c>
    </row>
    <row r="22" spans="2:24" ht="15">
      <c r="B22" s="8" t="s">
        <v>8</v>
      </c>
      <c r="C22" s="19">
        <v>190547399786</v>
      </c>
      <c r="D22" s="117">
        <f t="shared" si="4"/>
        <v>0.1609406260162899</v>
      </c>
      <c r="E22" s="19">
        <v>200065098399</v>
      </c>
      <c r="F22" s="117">
        <f t="shared" si="5"/>
        <v>0.1505070108723775</v>
      </c>
      <c r="G22" s="19">
        <v>307434579809</v>
      </c>
      <c r="H22" s="117">
        <f t="shared" si="6"/>
        <v>0.1887929482219517</v>
      </c>
      <c r="I22" s="19">
        <v>457190323542</v>
      </c>
      <c r="J22" s="117">
        <f t="shared" si="14"/>
        <v>0.2213618581087579</v>
      </c>
      <c r="K22" s="19">
        <v>514537218233</v>
      </c>
      <c r="L22" s="117">
        <f>+K22/K26</f>
        <v>0.30592307441249106</v>
      </c>
      <c r="M22" s="19">
        <v>572743969223</v>
      </c>
      <c r="N22" s="117">
        <f>+M22/M26</f>
        <v>0.31770534592532496</v>
      </c>
      <c r="O22" s="19">
        <f t="shared" si="7"/>
        <v>9517698613</v>
      </c>
      <c r="P22" s="84">
        <f t="shared" si="10"/>
        <v>0.049949244249405333</v>
      </c>
      <c r="Q22" s="19">
        <f t="shared" si="8"/>
        <v>107369481410</v>
      </c>
      <c r="R22" s="47">
        <f t="shared" si="11"/>
        <v>0.5366727243742814</v>
      </c>
      <c r="S22" s="19">
        <f t="shared" si="15"/>
        <v>149755743733</v>
      </c>
      <c r="T22" s="47">
        <f t="shared" si="12"/>
        <v>0.4871141815798301</v>
      </c>
      <c r="U22" s="19">
        <f t="shared" si="9"/>
        <v>57346894691</v>
      </c>
      <c r="V22" s="47">
        <f t="shared" si="13"/>
        <v>0.12543330805148112</v>
      </c>
      <c r="W22" s="19">
        <f t="shared" si="16"/>
        <v>58206750990</v>
      </c>
      <c r="X22" s="47">
        <f t="shared" si="17"/>
        <v>0.11312447171439015</v>
      </c>
    </row>
    <row r="23" spans="2:30" s="13" customFormat="1" ht="15">
      <c r="B23" s="11" t="s">
        <v>9</v>
      </c>
      <c r="C23" s="19">
        <v>4353087166</v>
      </c>
      <c r="D23" s="117">
        <f t="shared" si="4"/>
        <v>0.003676715475447759</v>
      </c>
      <c r="E23" s="19">
        <v>3179303153</v>
      </c>
      <c r="F23" s="117">
        <f t="shared" si="5"/>
        <v>0.0023917585728063543</v>
      </c>
      <c r="G23" s="19">
        <v>334013933</v>
      </c>
      <c r="H23" s="117">
        <f t="shared" si="6"/>
        <v>0.00020511510187779276</v>
      </c>
      <c r="I23" s="19">
        <v>326627340</v>
      </c>
      <c r="J23" s="117">
        <f t="shared" si="14"/>
        <v>0.00015814603058824118</v>
      </c>
      <c r="K23" s="19">
        <v>1394650393</v>
      </c>
      <c r="L23" s="117">
        <f>+K23/K26</f>
        <v>0.0008292028658730467</v>
      </c>
      <c r="M23" s="19">
        <v>754773787</v>
      </c>
      <c r="N23" s="117">
        <f>+M23/M26</f>
        <v>0.0004186786417315155</v>
      </c>
      <c r="O23" s="19">
        <f t="shared" si="7"/>
        <v>-1173784013</v>
      </c>
      <c r="P23" s="84">
        <f t="shared" si="10"/>
        <v>-0.2696440407092919</v>
      </c>
      <c r="Q23" s="19">
        <f t="shared" si="8"/>
        <v>-2845289220</v>
      </c>
      <c r="R23" s="47">
        <f t="shared" si="11"/>
        <v>-0.8949411500174737</v>
      </c>
      <c r="S23" s="19">
        <f t="shared" si="15"/>
        <v>-7386593</v>
      </c>
      <c r="T23" s="47">
        <f t="shared" si="12"/>
        <v>-0.022114625380013714</v>
      </c>
      <c r="U23" s="19">
        <f t="shared" si="9"/>
        <v>1068023053</v>
      </c>
      <c r="V23" s="47">
        <f t="shared" si="13"/>
        <v>3.2698519756490683</v>
      </c>
      <c r="W23" s="19">
        <f t="shared" si="16"/>
        <v>-639876606</v>
      </c>
      <c r="X23" s="47">
        <f t="shared" si="17"/>
        <v>-0.45880789136234806</v>
      </c>
      <c r="Y23" s="165"/>
      <c r="Z23" s="165"/>
      <c r="AA23" s="165"/>
      <c r="AB23" s="165"/>
      <c r="AC23" s="165"/>
      <c r="AD23" s="165"/>
    </row>
    <row r="24" spans="2:30" s="13" customFormat="1" ht="15">
      <c r="B24" s="11" t="s">
        <v>10</v>
      </c>
      <c r="C24" s="19">
        <v>924520591395</v>
      </c>
      <c r="D24" s="117">
        <f t="shared" si="4"/>
        <v>0.780870916691428</v>
      </c>
      <c r="E24" s="19">
        <v>991275769698</v>
      </c>
      <c r="F24" s="117">
        <f t="shared" si="5"/>
        <v>0.7457270370562894</v>
      </c>
      <c r="G24" s="19">
        <v>959804105590</v>
      </c>
      <c r="H24" s="117">
        <f t="shared" si="6"/>
        <v>0.5894074990602761</v>
      </c>
      <c r="I24" s="19">
        <v>1022778690114</v>
      </c>
      <c r="J24" s="117">
        <f t="shared" si="14"/>
        <v>0.4952077496383796</v>
      </c>
      <c r="K24" s="19">
        <v>1070614339075</v>
      </c>
      <c r="L24" s="117">
        <f>+K24/K26</f>
        <v>0.6365440992678714</v>
      </c>
      <c r="M24" s="19">
        <v>1129313052553</v>
      </c>
      <c r="N24" s="117">
        <f>+M24/M26</f>
        <v>0.6264383621639494</v>
      </c>
      <c r="O24" s="19">
        <f t="shared" si="7"/>
        <v>66755178303</v>
      </c>
      <c r="P24" s="84">
        <f t="shared" si="10"/>
        <v>0.072205182798875</v>
      </c>
      <c r="Q24" s="19">
        <f t="shared" si="8"/>
        <v>-31471664108</v>
      </c>
      <c r="R24" s="47">
        <f t="shared" si="11"/>
        <v>-0.031748646612827114</v>
      </c>
      <c r="S24" s="19">
        <f t="shared" si="15"/>
        <v>62974584524</v>
      </c>
      <c r="T24" s="47">
        <f t="shared" si="12"/>
        <v>0.06561191409500064</v>
      </c>
      <c r="U24" s="19">
        <f t="shared" si="9"/>
        <v>47835648961</v>
      </c>
      <c r="V24" s="47">
        <f t="shared" si="13"/>
        <v>0.04677028317403464</v>
      </c>
      <c r="W24" s="19">
        <f t="shared" si="16"/>
        <v>58698713478</v>
      </c>
      <c r="X24" s="47">
        <f t="shared" si="17"/>
        <v>0.0548271318023959</v>
      </c>
      <c r="Y24" s="165"/>
      <c r="Z24" s="165"/>
      <c r="AA24" s="165"/>
      <c r="AB24" s="165"/>
      <c r="AC24" s="165"/>
      <c r="AD24" s="165"/>
    </row>
    <row r="25" spans="2:30" s="13" customFormat="1" ht="15">
      <c r="B25" s="11" t="s">
        <v>11</v>
      </c>
      <c r="C25" s="19">
        <v>6317535857</v>
      </c>
      <c r="D25" s="117">
        <f t="shared" si="4"/>
        <v>0.005335933089865451</v>
      </c>
      <c r="E25" s="19">
        <v>7936922125</v>
      </c>
      <c r="F25" s="117">
        <f t="shared" si="5"/>
        <v>0.005970868652853243</v>
      </c>
      <c r="G25" s="19">
        <v>8858484973</v>
      </c>
      <c r="H25" s="117">
        <f t="shared" si="6"/>
        <v>0.00543991992010642</v>
      </c>
      <c r="I25" s="19">
        <v>9040641808</v>
      </c>
      <c r="J25" s="117">
        <f t="shared" si="14"/>
        <v>0.0043772870204475236</v>
      </c>
      <c r="K25" s="19">
        <v>8779031486</v>
      </c>
      <c r="L25" s="117">
        <f>+K25/K26</f>
        <v>0.0052196579905032245</v>
      </c>
      <c r="M25" s="19">
        <v>4299159756</v>
      </c>
      <c r="N25" s="117">
        <f>+M25/M26</f>
        <v>0.002384775939799395</v>
      </c>
      <c r="O25" s="19">
        <f t="shared" si="7"/>
        <v>1619386268</v>
      </c>
      <c r="P25" s="84">
        <f t="shared" si="10"/>
        <v>0.25633194724263836</v>
      </c>
      <c r="Q25" s="19">
        <f t="shared" si="8"/>
        <v>921562848</v>
      </c>
      <c r="R25" s="47">
        <f t="shared" si="11"/>
        <v>0.11611085928350343</v>
      </c>
      <c r="S25" s="19">
        <f t="shared" si="15"/>
        <v>182156835</v>
      </c>
      <c r="T25" s="47">
        <f t="shared" si="12"/>
        <v>0.02056297838233066</v>
      </c>
      <c r="U25" s="19">
        <f t="shared" si="9"/>
        <v>-261610322</v>
      </c>
      <c r="V25" s="47">
        <f t="shared" si="13"/>
        <v>-0.028937140476962917</v>
      </c>
      <c r="W25" s="19">
        <f t="shared" si="16"/>
        <v>-4479871730</v>
      </c>
      <c r="X25" s="47">
        <f t="shared" si="17"/>
        <v>-0.5102922500214393</v>
      </c>
      <c r="Y25" s="165"/>
      <c r="Z25" s="165"/>
      <c r="AA25" s="165"/>
      <c r="AB25" s="165"/>
      <c r="AC25" s="165"/>
      <c r="AD25" s="165"/>
    </row>
    <row r="26" spans="2:24" ht="15.75" thickBot="1">
      <c r="B26" s="41" t="s">
        <v>106</v>
      </c>
      <c r="C26" s="42">
        <f>SUM(C21:C25)</f>
        <v>1126942759573</v>
      </c>
      <c r="D26" s="120">
        <f t="shared" si="4"/>
        <v>0.9518412395755487</v>
      </c>
      <c r="E26" s="42">
        <f>SUM(E21:E25)</f>
        <v>1203623306920</v>
      </c>
      <c r="F26" s="120">
        <f t="shared" si="5"/>
        <v>0.9054740061635902</v>
      </c>
      <c r="G26" s="42">
        <f>SUM(G21:G25)</f>
        <v>1339689149562</v>
      </c>
      <c r="H26" s="120">
        <f t="shared" si="6"/>
        <v>0.8226916581859571</v>
      </c>
      <c r="I26" s="42">
        <f>SUM(I21:I25)</f>
        <v>1567349685306</v>
      </c>
      <c r="J26" s="120">
        <f t="shared" si="14"/>
        <v>0.7588774757032675</v>
      </c>
      <c r="K26" s="42">
        <f>SUM(K21:K25)-1</f>
        <v>1681916995706</v>
      </c>
      <c r="L26" s="120">
        <f>K26/K27</f>
        <v>0.7532277967691628</v>
      </c>
      <c r="M26" s="42">
        <f>SUM(M21:M25)</f>
        <v>1802752067501</v>
      </c>
      <c r="N26" s="120">
        <f>M26/M27</f>
        <v>0.7729316194632637</v>
      </c>
      <c r="O26" s="42">
        <f t="shared" si="7"/>
        <v>76680547347</v>
      </c>
      <c r="P26" s="87">
        <f t="shared" si="10"/>
        <v>0.06804298327987338</v>
      </c>
      <c r="Q26" s="42">
        <f t="shared" si="8"/>
        <v>136065842642</v>
      </c>
      <c r="R26" s="48">
        <f t="shared" si="11"/>
        <v>0.11304686595857333</v>
      </c>
      <c r="S26" s="42">
        <f t="shared" si="15"/>
        <v>227660535744</v>
      </c>
      <c r="T26" s="48">
        <f t="shared" si="12"/>
        <v>0.1699353434477182</v>
      </c>
      <c r="U26" s="42">
        <f t="shared" si="9"/>
        <v>114567310400</v>
      </c>
      <c r="V26" s="48">
        <f t="shared" si="13"/>
        <v>0.07309620276449831</v>
      </c>
      <c r="W26" s="42">
        <f t="shared" si="16"/>
        <v>120835071795</v>
      </c>
      <c r="X26" s="48">
        <f t="shared" si="17"/>
        <v>0.07184365940976675</v>
      </c>
    </row>
    <row r="27" spans="2:24" ht="15.75" thickBot="1">
      <c r="B27" s="44" t="s">
        <v>87</v>
      </c>
      <c r="C27" s="46">
        <f>+C19+C26</f>
        <v>1183960846323</v>
      </c>
      <c r="D27" s="121">
        <f t="shared" si="4"/>
        <v>1</v>
      </c>
      <c r="E27" s="46">
        <f>+E19+E26</f>
        <v>1329274279247</v>
      </c>
      <c r="F27" s="121">
        <f t="shared" si="5"/>
        <v>1</v>
      </c>
      <c r="G27" s="46">
        <f>+G19+G26</f>
        <v>1628421944275</v>
      </c>
      <c r="H27" s="121">
        <f t="shared" si="6"/>
        <v>1</v>
      </c>
      <c r="I27" s="46">
        <f>+I19+I26</f>
        <v>2065352755204</v>
      </c>
      <c r="J27" s="121">
        <f>+I27/I27</f>
        <v>1</v>
      </c>
      <c r="K27" s="45">
        <f>+K19+K26</f>
        <v>2232945999763</v>
      </c>
      <c r="L27" s="125">
        <f>+K27/K27</f>
        <v>1</v>
      </c>
      <c r="M27" s="45">
        <f>+M19+M26</f>
        <v>2332356475147</v>
      </c>
      <c r="N27" s="125">
        <f>+M27/M27</f>
        <v>1</v>
      </c>
      <c r="O27" s="46">
        <f t="shared" si="7"/>
        <v>145313432924</v>
      </c>
      <c r="P27" s="88">
        <f t="shared" si="10"/>
        <v>0.12273499869129675</v>
      </c>
      <c r="Q27" s="46">
        <f t="shared" si="8"/>
        <v>299147665028</v>
      </c>
      <c r="R27" s="78">
        <f t="shared" si="11"/>
        <v>0.22504585374017733</v>
      </c>
      <c r="S27" s="46">
        <f t="shared" si="15"/>
        <v>436930810929</v>
      </c>
      <c r="T27" s="78">
        <f t="shared" si="12"/>
        <v>0.2683154771188795</v>
      </c>
      <c r="U27" s="46">
        <f t="shared" si="9"/>
        <v>167593244559</v>
      </c>
      <c r="V27" s="78">
        <f t="shared" si="13"/>
        <v>0.08114509453008496</v>
      </c>
      <c r="W27" s="46">
        <f t="shared" si="16"/>
        <v>99410475384</v>
      </c>
      <c r="X27" s="78">
        <f t="shared" si="17"/>
        <v>0.04451987436980169</v>
      </c>
    </row>
    <row r="28" spans="2:24" ht="15">
      <c r="B28" s="235" t="s">
        <v>110</v>
      </c>
      <c r="C28" s="43"/>
      <c r="D28" s="122"/>
      <c r="E28" s="43"/>
      <c r="F28" s="122"/>
      <c r="G28" s="43"/>
      <c r="H28" s="122"/>
      <c r="I28" s="43"/>
      <c r="J28" s="131"/>
      <c r="K28" s="39"/>
      <c r="L28" s="81"/>
      <c r="M28" s="39"/>
      <c r="N28" s="81"/>
      <c r="O28" s="43"/>
      <c r="P28" s="89"/>
      <c r="Q28" s="43"/>
      <c r="R28" s="75"/>
      <c r="S28" s="43"/>
      <c r="T28" s="75"/>
      <c r="U28" s="43"/>
      <c r="V28" s="75"/>
      <c r="W28" s="43"/>
      <c r="X28" s="75"/>
    </row>
    <row r="29" spans="2:24" ht="15">
      <c r="B29" s="10" t="s">
        <v>41</v>
      </c>
      <c r="C29" s="19"/>
      <c r="D29" s="123"/>
      <c r="E29" s="19"/>
      <c r="F29" s="123"/>
      <c r="G29" s="19"/>
      <c r="H29" s="123"/>
      <c r="I29" s="19"/>
      <c r="J29" s="132"/>
      <c r="K29" s="33"/>
      <c r="L29" s="130"/>
      <c r="M29" s="33"/>
      <c r="N29" s="130"/>
      <c r="O29" s="19"/>
      <c r="P29" s="90"/>
      <c r="Q29" s="19"/>
      <c r="R29" s="74"/>
      <c r="S29" s="19"/>
      <c r="T29" s="74"/>
      <c r="U29" s="19"/>
      <c r="V29" s="74"/>
      <c r="W29" s="19"/>
      <c r="X29" s="74"/>
    </row>
    <row r="30" spans="2:24" ht="15">
      <c r="B30" s="11" t="s">
        <v>1</v>
      </c>
      <c r="C30" s="19">
        <v>1184742</v>
      </c>
      <c r="D30" s="117">
        <f>+C30/$C$40</f>
        <v>7.64833906384753E-07</v>
      </c>
      <c r="E30" s="19">
        <v>993854</v>
      </c>
      <c r="F30" s="117">
        <f>+E30/$E$40</f>
        <v>5.54105129983022E-07</v>
      </c>
      <c r="G30" s="19">
        <v>5248202</v>
      </c>
      <c r="H30" s="117">
        <f>+G30/$G$40</f>
        <v>2.2782903915369234E-06</v>
      </c>
      <c r="I30" s="19">
        <v>44673121</v>
      </c>
      <c r="J30" s="117">
        <f>+I30/$I$40</f>
        <v>1.601112154182477E-05</v>
      </c>
      <c r="K30" s="19">
        <v>95360264</v>
      </c>
      <c r="L30" s="117">
        <f>+K30/K34</f>
        <v>0.000545450280161225</v>
      </c>
      <c r="M30" s="19">
        <v>57710688</v>
      </c>
      <c r="N30" s="117">
        <f>+M30/M34</f>
        <v>0.0002559187323954095</v>
      </c>
      <c r="O30" s="19">
        <f t="shared" si="7"/>
        <v>-190888</v>
      </c>
      <c r="P30" s="84">
        <f t="shared" si="10"/>
        <v>-0.16112199955770962</v>
      </c>
      <c r="Q30" s="19">
        <f t="shared" si="8"/>
        <v>4254348</v>
      </c>
      <c r="R30" s="47">
        <f t="shared" si="11"/>
        <v>4.280656917414429</v>
      </c>
      <c r="S30" s="19">
        <f>+I30-G30</f>
        <v>39424919</v>
      </c>
      <c r="T30" s="47">
        <f t="shared" si="12"/>
        <v>7.512081089866586</v>
      </c>
      <c r="U30" s="19">
        <f t="shared" si="9"/>
        <v>50687143</v>
      </c>
      <c r="V30" s="47">
        <f t="shared" si="13"/>
        <v>1.1346228305830703</v>
      </c>
      <c r="W30" s="19">
        <f>+M30-K30</f>
        <v>-37649576</v>
      </c>
      <c r="X30" s="47">
        <f>+W30/K30</f>
        <v>-0.3948140915381694</v>
      </c>
    </row>
    <row r="31" spans="2:24" ht="15">
      <c r="B31" s="11" t="s">
        <v>0</v>
      </c>
      <c r="C31" s="19">
        <v>35790150621</v>
      </c>
      <c r="D31" s="117">
        <f aca="true" t="shared" si="18" ref="D31:D40">+C31/$C$40</f>
        <v>0.023105047942554687</v>
      </c>
      <c r="E31" s="19">
        <v>45912533999</v>
      </c>
      <c r="F31" s="117">
        <f aca="true" t="shared" si="19" ref="F31:F40">+E31/$E$40</f>
        <v>0.025597694046978543</v>
      </c>
      <c r="G31" s="19">
        <v>78004720978</v>
      </c>
      <c r="H31" s="117">
        <f>+G31/$G$40</f>
        <v>0.033862531643922264</v>
      </c>
      <c r="I31" s="19">
        <v>52353481134</v>
      </c>
      <c r="J31" s="117">
        <f>+I31/$I$40</f>
        <v>0.01876380988859283</v>
      </c>
      <c r="K31" s="19">
        <v>56617807773</v>
      </c>
      <c r="L31" s="117">
        <f>+K31/K34</f>
        <v>0.323847667954204</v>
      </c>
      <c r="M31" s="19">
        <v>53590116675</v>
      </c>
      <c r="N31" s="117">
        <f>+M31/M34</f>
        <v>0.23764600984115974</v>
      </c>
      <c r="O31" s="19">
        <f t="shared" si="7"/>
        <v>10122383378</v>
      </c>
      <c r="P31" s="84">
        <f t="shared" si="10"/>
        <v>0.28282595078157213</v>
      </c>
      <c r="Q31" s="19">
        <f t="shared" si="8"/>
        <v>32092186979</v>
      </c>
      <c r="R31" s="47">
        <f t="shared" si="11"/>
        <v>0.6989853136770666</v>
      </c>
      <c r="S31" s="19">
        <f>+I31-G31</f>
        <v>-25651239844</v>
      </c>
      <c r="T31" s="47">
        <f t="shared" si="12"/>
        <v>-0.3288421459931192</v>
      </c>
      <c r="U31" s="19">
        <f t="shared" si="9"/>
        <v>4264326639</v>
      </c>
      <c r="V31" s="47">
        <f t="shared" si="13"/>
        <v>0.0814525900977884</v>
      </c>
      <c r="W31" s="19">
        <f>+M31-K31</f>
        <v>-3027691098</v>
      </c>
      <c r="X31" s="47">
        <f>+W31/K31</f>
        <v>-0.05347595071393511</v>
      </c>
    </row>
    <row r="32" spans="2:24" ht="22.5" customHeight="1">
      <c r="B32" s="11" t="s">
        <v>2</v>
      </c>
      <c r="C32" s="19">
        <v>23818892114</v>
      </c>
      <c r="D32" s="117">
        <f t="shared" si="18"/>
        <v>0.015376762452337815</v>
      </c>
      <c r="E32" s="19">
        <v>19096207679</v>
      </c>
      <c r="F32" s="117">
        <f t="shared" si="19"/>
        <v>0.010646741511484663</v>
      </c>
      <c r="G32" s="19">
        <v>26757272655</v>
      </c>
      <c r="H32" s="117">
        <f>+G32/$G$40</f>
        <v>0.011615566091705344</v>
      </c>
      <c r="I32" s="36">
        <v>27756145608</v>
      </c>
      <c r="J32" s="117">
        <f>+I32/$I$40</f>
        <v>0.009947973432666004</v>
      </c>
      <c r="K32" s="36">
        <v>17086244230</v>
      </c>
      <c r="L32" s="117">
        <f>+K32/K34</f>
        <v>0.09773144820736458</v>
      </c>
      <c r="M32" s="36">
        <v>66407382231</v>
      </c>
      <c r="N32" s="117">
        <f>+M32/M34</f>
        <v>0.29448432640856687</v>
      </c>
      <c r="O32" s="19">
        <f t="shared" si="7"/>
        <v>-4722684435</v>
      </c>
      <c r="P32" s="84">
        <f t="shared" si="10"/>
        <v>-0.198274731351764</v>
      </c>
      <c r="Q32" s="19">
        <f t="shared" si="8"/>
        <v>7661064976</v>
      </c>
      <c r="R32" s="47">
        <f t="shared" si="11"/>
        <v>0.4011825334526935</v>
      </c>
      <c r="S32" s="19">
        <f>+I32-G32</f>
        <v>998872953</v>
      </c>
      <c r="T32" s="47">
        <f t="shared" si="12"/>
        <v>0.03733089563645589</v>
      </c>
      <c r="U32" s="19">
        <f t="shared" si="9"/>
        <v>-10669901378</v>
      </c>
      <c r="V32" s="47">
        <f t="shared" si="13"/>
        <v>-0.38441581654351437</v>
      </c>
      <c r="W32" s="19">
        <f>+M32-K32</f>
        <v>49321138001</v>
      </c>
      <c r="X32" s="47">
        <f>+W32/K32</f>
        <v>2.886599145902528</v>
      </c>
    </row>
    <row r="33" spans="2:24" ht="15">
      <c r="B33" s="11" t="s">
        <v>3</v>
      </c>
      <c r="C33" s="19">
        <v>36265705610</v>
      </c>
      <c r="D33" s="117">
        <f t="shared" si="18"/>
        <v>0.023412051982200137</v>
      </c>
      <c r="E33" s="19">
        <v>18476864047</v>
      </c>
      <c r="F33" s="117">
        <f t="shared" si="19"/>
        <v>0.010301437791105697</v>
      </c>
      <c r="G33" s="19">
        <v>35379880870</v>
      </c>
      <c r="H33" s="117">
        <f>+G33/$G$40</f>
        <v>0.015358715735377948</v>
      </c>
      <c r="I33" s="19">
        <v>70468502384</v>
      </c>
      <c r="J33" s="117">
        <f>+I33/$I$40</f>
        <v>0.02525634500756266</v>
      </c>
      <c r="K33" s="19">
        <v>101029105507</v>
      </c>
      <c r="L33" s="117">
        <f>+K33/K34</f>
        <v>0.5778754335582702</v>
      </c>
      <c r="M33" s="19">
        <v>105448751995</v>
      </c>
      <c r="N33" s="117">
        <f>+M33/M34</f>
        <v>0.467613745017878</v>
      </c>
      <c r="O33" s="19">
        <f t="shared" si="7"/>
        <v>-17788841563</v>
      </c>
      <c r="P33" s="84">
        <f t="shared" si="10"/>
        <v>-0.4905141445281809</v>
      </c>
      <c r="Q33" s="19">
        <f t="shared" si="8"/>
        <v>16903016823</v>
      </c>
      <c r="R33" s="47">
        <f t="shared" si="11"/>
        <v>0.9148206524658854</v>
      </c>
      <c r="S33" s="19">
        <f>+I33-G33</f>
        <v>35088621514</v>
      </c>
      <c r="T33" s="47">
        <f t="shared" si="12"/>
        <v>0.9917676558304364</v>
      </c>
      <c r="U33" s="19">
        <f t="shared" si="9"/>
        <v>30560603123</v>
      </c>
      <c r="V33" s="47">
        <f t="shared" si="13"/>
        <v>0.4336774883687444</v>
      </c>
      <c r="W33" s="19">
        <f>+M33-K33</f>
        <v>4419646488</v>
      </c>
      <c r="X33" s="47">
        <f>+W33/K33</f>
        <v>0.043746269610333</v>
      </c>
    </row>
    <row r="34" spans="2:24" ht="15">
      <c r="B34" s="41" t="s">
        <v>41</v>
      </c>
      <c r="C34" s="42">
        <f>SUM(C30:C33)</f>
        <v>95875933087</v>
      </c>
      <c r="D34" s="120">
        <f t="shared" si="18"/>
        <v>0.061894627210999024</v>
      </c>
      <c r="E34" s="42">
        <f>SUM(E30:E33)</f>
        <v>83486599579</v>
      </c>
      <c r="F34" s="120">
        <f t="shared" si="19"/>
        <v>0.046546427454698884</v>
      </c>
      <c r="G34" s="42">
        <f>SUM(G30:G33)</f>
        <v>140147122705</v>
      </c>
      <c r="H34" s="120">
        <f>+G34/$G$40</f>
        <v>0.06083909176139709</v>
      </c>
      <c r="I34" s="42">
        <f>SUM(I30:I33)</f>
        <v>150622802247</v>
      </c>
      <c r="J34" s="120">
        <f>+I34/$I$40</f>
        <v>0.05398413945036332</v>
      </c>
      <c r="K34" s="42">
        <f>SUM(K30:K33)</f>
        <v>174828517774</v>
      </c>
      <c r="L34" s="120">
        <f>K34/K40</f>
        <v>0.05907622986288135</v>
      </c>
      <c r="M34" s="42">
        <f>SUM(M30:M33)</f>
        <v>225503961589</v>
      </c>
      <c r="N34" s="120">
        <f>M34/M40</f>
        <v>0.07147173828401279</v>
      </c>
      <c r="O34" s="42">
        <f t="shared" si="7"/>
        <v>-12389333508</v>
      </c>
      <c r="P34" s="87">
        <f t="shared" si="10"/>
        <v>-0.12922255991769735</v>
      </c>
      <c r="Q34" s="42">
        <f t="shared" si="8"/>
        <v>56660523126</v>
      </c>
      <c r="R34" s="48">
        <f t="shared" si="11"/>
        <v>0.6786780562596089</v>
      </c>
      <c r="S34" s="42">
        <f>+I34-G34</f>
        <v>10475679542</v>
      </c>
      <c r="T34" s="48">
        <f t="shared" si="12"/>
        <v>0.0747477318107385</v>
      </c>
      <c r="U34" s="42">
        <f t="shared" si="9"/>
        <v>24205715527</v>
      </c>
      <c r="V34" s="48">
        <f t="shared" si="13"/>
        <v>0.16070419063978153</v>
      </c>
      <c r="W34" s="42">
        <f>+M34-K34</f>
        <v>50675443815</v>
      </c>
      <c r="X34" s="48">
        <f>+W34/K34</f>
        <v>0.289857996053641</v>
      </c>
    </row>
    <row r="35" spans="2:24" ht="15">
      <c r="B35" s="4" t="s">
        <v>104</v>
      </c>
      <c r="C35" s="19"/>
      <c r="D35" s="124"/>
      <c r="E35" s="19"/>
      <c r="F35" s="124"/>
      <c r="G35" s="19"/>
      <c r="H35" s="124"/>
      <c r="I35" s="19"/>
      <c r="J35" s="124"/>
      <c r="K35" s="32"/>
      <c r="L35" s="124"/>
      <c r="M35" s="32"/>
      <c r="N35" s="124"/>
      <c r="O35" s="19"/>
      <c r="P35" s="91"/>
      <c r="Q35" s="19"/>
      <c r="R35" s="51"/>
      <c r="S35" s="19"/>
      <c r="T35" s="51"/>
      <c r="U35" s="19"/>
      <c r="V35" s="51"/>
      <c r="W35" s="19"/>
      <c r="X35" s="51"/>
    </row>
    <row r="36" spans="2:24" ht="15">
      <c r="B36" s="8" t="s">
        <v>12</v>
      </c>
      <c r="C36" s="19">
        <v>6450160456</v>
      </c>
      <c r="D36" s="117">
        <f t="shared" si="18"/>
        <v>0.004164030158777979</v>
      </c>
      <c r="E36" s="19">
        <v>6207513456</v>
      </c>
      <c r="F36" s="117">
        <f t="shared" si="19"/>
        <v>0.0034608856536354816</v>
      </c>
      <c r="G36" s="19">
        <v>6005445456</v>
      </c>
      <c r="H36" s="117">
        <f>+G36/$G$40</f>
        <v>0.002607016399007485</v>
      </c>
      <c r="I36" s="19">
        <v>6123897888</v>
      </c>
      <c r="J36" s="117">
        <f>+I36/$I$40</f>
        <v>0.0021948426973457265</v>
      </c>
      <c r="K36" s="19">
        <v>6114207346</v>
      </c>
      <c r="L36" s="117">
        <f>+K36/K39</f>
        <v>0.0021957668215724195</v>
      </c>
      <c r="M36" s="19">
        <v>1064964862</v>
      </c>
      <c r="N36" s="117">
        <f>+M36/M39</f>
        <v>0.0003635133129989101</v>
      </c>
      <c r="O36" s="19">
        <f t="shared" si="7"/>
        <v>-242647000</v>
      </c>
      <c r="P36" s="84">
        <f t="shared" si="10"/>
        <v>-0.0376187540845263</v>
      </c>
      <c r="Q36" s="19">
        <f t="shared" si="8"/>
        <v>-202068000</v>
      </c>
      <c r="R36" s="47">
        <f t="shared" si="11"/>
        <v>-0.03255216463601654</v>
      </c>
      <c r="S36" s="19">
        <f>+I36-G36</f>
        <v>118452432</v>
      </c>
      <c r="T36" s="47">
        <f t="shared" si="12"/>
        <v>0.019724170815947545</v>
      </c>
      <c r="U36" s="19">
        <f t="shared" si="9"/>
        <v>-9690542</v>
      </c>
      <c r="V36" s="47">
        <f t="shared" si="13"/>
        <v>-0.0015824140404086372</v>
      </c>
      <c r="W36" s="19">
        <f>+M36-K36</f>
        <v>-5049242484</v>
      </c>
      <c r="X36" s="47">
        <f>+W36/K36</f>
        <v>-0.8258212713874162</v>
      </c>
    </row>
    <row r="37" spans="2:24" ht="15">
      <c r="B37" s="8" t="s">
        <v>13</v>
      </c>
      <c r="C37" s="19">
        <v>323913509720</v>
      </c>
      <c r="D37" s="117">
        <f t="shared" si="18"/>
        <v>0.20910884814579314</v>
      </c>
      <c r="E37" s="19">
        <v>327855733768</v>
      </c>
      <c r="F37" s="117">
        <f t="shared" si="19"/>
        <v>0.18278997113780968</v>
      </c>
      <c r="G37" s="19">
        <v>428574863509</v>
      </c>
      <c r="H37" s="117">
        <f>+G37/$G$40</f>
        <v>0.18604809677424824</v>
      </c>
      <c r="I37" s="19">
        <v>467152063761</v>
      </c>
      <c r="J37" s="117">
        <f>+I37/$I$40</f>
        <v>0.16743017510219727</v>
      </c>
      <c r="K37" s="19">
        <v>464584976257</v>
      </c>
      <c r="L37" s="117">
        <f>+K37/K39</f>
        <v>0.1668442398070631</v>
      </c>
      <c r="M37" s="19">
        <v>504673835286</v>
      </c>
      <c r="N37" s="117">
        <f>+M37/M39</f>
        <v>0.17226451725754696</v>
      </c>
      <c r="O37" s="19">
        <f t="shared" si="7"/>
        <v>3942224048</v>
      </c>
      <c r="P37" s="84">
        <f t="shared" si="10"/>
        <v>0.01217060705929731</v>
      </c>
      <c r="Q37" s="19">
        <f t="shared" si="8"/>
        <v>100719129741</v>
      </c>
      <c r="R37" s="47">
        <f t="shared" si="11"/>
        <v>0.3072056376243574</v>
      </c>
      <c r="S37" s="19">
        <f>+I37-G37</f>
        <v>38577200252</v>
      </c>
      <c r="T37" s="47">
        <f t="shared" si="12"/>
        <v>0.09001274581562081</v>
      </c>
      <c r="U37" s="19">
        <f t="shared" si="9"/>
        <v>-2567087504</v>
      </c>
      <c r="V37" s="47">
        <f t="shared" si="13"/>
        <v>-0.005495186049982537</v>
      </c>
      <c r="W37" s="19">
        <f>+M37-K37</f>
        <v>40088859029</v>
      </c>
      <c r="X37" s="47">
        <f>+W37/K37</f>
        <v>0.08628961563066898</v>
      </c>
    </row>
    <row r="38" spans="2:24" ht="15">
      <c r="B38" s="8" t="s">
        <v>14</v>
      </c>
      <c r="C38" s="19">
        <v>1122779066163</v>
      </c>
      <c r="D38" s="117">
        <f t="shared" si="18"/>
        <v>0.7248324944844299</v>
      </c>
      <c r="E38" s="19">
        <v>1376070075161</v>
      </c>
      <c r="F38" s="117">
        <f t="shared" si="19"/>
        <v>0.767202715753856</v>
      </c>
      <c r="G38" s="19">
        <v>1728842832900</v>
      </c>
      <c r="H38" s="117">
        <f>+G38/$G$40</f>
        <v>0.7505057950653472</v>
      </c>
      <c r="I38" s="19">
        <v>2166231888932</v>
      </c>
      <c r="J38" s="117">
        <f>+I38/$I$40</f>
        <v>0.7763908427500937</v>
      </c>
      <c r="K38" s="19">
        <v>2313843913565</v>
      </c>
      <c r="L38" s="117">
        <f>+K38/K39</f>
        <v>0.8309599933713645</v>
      </c>
      <c r="M38" s="19">
        <v>2423905930644</v>
      </c>
      <c r="N38" s="117">
        <f>+M38/M39</f>
        <v>0.8273719694294541</v>
      </c>
      <c r="O38" s="19">
        <f t="shared" si="7"/>
        <v>253291008998</v>
      </c>
      <c r="P38" s="84">
        <f t="shared" si="10"/>
        <v>0.22559292084381305</v>
      </c>
      <c r="Q38" s="19">
        <f t="shared" si="8"/>
        <v>352772757739</v>
      </c>
      <c r="R38" s="47">
        <f t="shared" si="11"/>
        <v>0.256362494982478</v>
      </c>
      <c r="S38" s="19">
        <f>+I38-G38</f>
        <v>437389056032</v>
      </c>
      <c r="T38" s="47">
        <f t="shared" si="12"/>
        <v>0.2529952681113955</v>
      </c>
      <c r="U38" s="19">
        <f t="shared" si="9"/>
        <v>147612024633</v>
      </c>
      <c r="V38" s="47">
        <f t="shared" si="13"/>
        <v>0.06814230064066501</v>
      </c>
      <c r="W38" s="19">
        <f>+M38-K38</f>
        <v>110062017079</v>
      </c>
      <c r="X38" s="47">
        <f>+W38/K38</f>
        <v>0.047566742265438534</v>
      </c>
    </row>
    <row r="39" spans="2:24" ht="15.75" thickBot="1">
      <c r="B39" s="41" t="s">
        <v>104</v>
      </c>
      <c r="C39" s="42">
        <f>SUM(C36:C38)</f>
        <v>1453142736339</v>
      </c>
      <c r="D39" s="120">
        <f t="shared" si="18"/>
        <v>0.938105372789001</v>
      </c>
      <c r="E39" s="42">
        <f>SUM(E36:E38)</f>
        <v>1710133322385</v>
      </c>
      <c r="F39" s="120">
        <f t="shared" si="19"/>
        <v>0.9534535725453012</v>
      </c>
      <c r="G39" s="42">
        <f>SUM(G36:G38)</f>
        <v>2163423141865</v>
      </c>
      <c r="H39" s="120">
        <f>+G39/$G$40</f>
        <v>0.9391609082386029</v>
      </c>
      <c r="I39" s="42">
        <f>SUM(I36:I38)</f>
        <v>2639507850581</v>
      </c>
      <c r="J39" s="120">
        <f>+I39/$I$40</f>
        <v>0.9460158605496367</v>
      </c>
      <c r="K39" s="42">
        <f>SUM(K36:K38)</f>
        <v>2784543097168</v>
      </c>
      <c r="L39" s="120">
        <f>K39/K40</f>
        <v>0.9409237701371187</v>
      </c>
      <c r="M39" s="42">
        <f>SUM(M36:M38)</f>
        <v>2929644730792</v>
      </c>
      <c r="N39" s="120">
        <f>M39/M40</f>
        <v>0.9285282617159872</v>
      </c>
      <c r="O39" s="42">
        <f t="shared" si="7"/>
        <v>256990586046</v>
      </c>
      <c r="P39" s="87">
        <f t="shared" si="10"/>
        <v>0.17685157804487509</v>
      </c>
      <c r="Q39" s="42">
        <f t="shared" si="8"/>
        <v>453289819480</v>
      </c>
      <c r="R39" s="48">
        <f t="shared" si="11"/>
        <v>0.26506109994268123</v>
      </c>
      <c r="S39" s="42">
        <f>+I39-G39</f>
        <v>476084708716</v>
      </c>
      <c r="T39" s="48">
        <f t="shared" si="12"/>
        <v>0.22006083761569942</v>
      </c>
      <c r="U39" s="42">
        <f t="shared" si="9"/>
        <v>145035246587</v>
      </c>
      <c r="V39" s="48">
        <f t="shared" si="13"/>
        <v>0.05494783679278518</v>
      </c>
      <c r="W39" s="42">
        <f>+M39-K39</f>
        <v>145101633624</v>
      </c>
      <c r="X39" s="48">
        <f>+W39/K39</f>
        <v>0.0521096742124676</v>
      </c>
    </row>
    <row r="40" spans="2:24" ht="15.75" thickBot="1">
      <c r="B40" s="44" t="s">
        <v>30</v>
      </c>
      <c r="C40" s="46">
        <f>+C34+C39</f>
        <v>1549018669426</v>
      </c>
      <c r="D40" s="125">
        <f t="shared" si="18"/>
        <v>1</v>
      </c>
      <c r="E40" s="46">
        <f>+E34+E39</f>
        <v>1793619921964</v>
      </c>
      <c r="F40" s="125">
        <f t="shared" si="19"/>
        <v>1</v>
      </c>
      <c r="G40" s="46">
        <f>+G34+G39</f>
        <v>2303570264570</v>
      </c>
      <c r="H40" s="125">
        <f>+G40/$G$40</f>
        <v>1</v>
      </c>
      <c r="I40" s="46">
        <f>+I34+I39</f>
        <v>2790130652828</v>
      </c>
      <c r="J40" s="125">
        <f>+I40/$I$40</f>
        <v>1</v>
      </c>
      <c r="K40" s="45">
        <f>+K34+K39</f>
        <v>2959371614942</v>
      </c>
      <c r="L40" s="125">
        <f>+K40/K40</f>
        <v>1</v>
      </c>
      <c r="M40" s="45">
        <f>+M34+M39</f>
        <v>3155148692381</v>
      </c>
      <c r="N40" s="125">
        <f>+M40/M40</f>
        <v>1</v>
      </c>
      <c r="O40" s="46">
        <f t="shared" si="7"/>
        <v>244601252538</v>
      </c>
      <c r="P40" s="92">
        <f t="shared" si="10"/>
        <v>0.15790723337675378</v>
      </c>
      <c r="Q40" s="46">
        <f t="shared" si="8"/>
        <v>509950342606</v>
      </c>
      <c r="R40" s="50">
        <f t="shared" si="11"/>
        <v>0.28431349159392044</v>
      </c>
      <c r="S40" s="46">
        <f>+I40-G40</f>
        <v>486560388258</v>
      </c>
      <c r="T40" s="50">
        <f t="shared" si="12"/>
        <v>0.21122012023749778</v>
      </c>
      <c r="U40" s="46">
        <f t="shared" si="9"/>
        <v>169240962114</v>
      </c>
      <c r="V40" s="78">
        <f t="shared" si="13"/>
        <v>0.0606570025466234</v>
      </c>
      <c r="W40" s="46">
        <f>+M40-K40</f>
        <v>195777077439</v>
      </c>
      <c r="X40" s="78">
        <f>+W40/K40</f>
        <v>0.06615494872307105</v>
      </c>
    </row>
    <row r="41" spans="2:24" ht="15">
      <c r="B41" s="12" t="s">
        <v>33</v>
      </c>
      <c r="C41" s="19"/>
      <c r="D41" s="123"/>
      <c r="E41" s="19"/>
      <c r="F41" s="123"/>
      <c r="G41" s="19"/>
      <c r="H41" s="123"/>
      <c r="I41" s="133"/>
      <c r="J41" s="132"/>
      <c r="K41" s="34"/>
      <c r="L41" s="135"/>
      <c r="M41" s="34"/>
      <c r="N41" s="135"/>
      <c r="O41" s="19"/>
      <c r="P41" s="90"/>
      <c r="Q41" s="19"/>
      <c r="R41" s="74"/>
      <c r="S41" s="19"/>
      <c r="T41" s="74"/>
      <c r="U41" s="19"/>
      <c r="V41" s="74"/>
      <c r="W41" s="19"/>
      <c r="X41" s="74"/>
    </row>
    <row r="42" spans="2:24" ht="15">
      <c r="B42" s="8" t="s">
        <v>24</v>
      </c>
      <c r="C42" s="18">
        <v>-69768722661</v>
      </c>
      <c r="D42" s="126">
        <f>+C42/C45</f>
        <v>0.1911169087350717</v>
      </c>
      <c r="E42" s="18">
        <v>-70459684999</v>
      </c>
      <c r="F42" s="126">
        <f>+E42/E45</f>
        <v>0.15173973548394498</v>
      </c>
      <c r="G42" s="18">
        <v>115706480944</v>
      </c>
      <c r="H42" s="126">
        <f>+G42/G45</f>
        <v>-0.17137935097471874</v>
      </c>
      <c r="I42" s="134">
        <v>197324519028</v>
      </c>
      <c r="J42" s="117">
        <f>+I42/I45</f>
        <v>-0.27225515523428384</v>
      </c>
      <c r="K42" s="36">
        <v>229536230090</v>
      </c>
      <c r="L42" s="117">
        <f>+K42/K45</f>
        <v>-0.3159803637069647</v>
      </c>
      <c r="M42" s="36">
        <v>403581951845</v>
      </c>
      <c r="N42" s="117">
        <f>+M42/M45</f>
        <v>-0.4755358523808348</v>
      </c>
      <c r="O42" s="18">
        <f t="shared" si="7"/>
        <v>-690962338</v>
      </c>
      <c r="P42" s="93">
        <f t="shared" si="10"/>
        <v>0.009903611699433346</v>
      </c>
      <c r="Q42" s="18">
        <f t="shared" si="8"/>
        <v>186166165943</v>
      </c>
      <c r="R42" s="73">
        <f t="shared" si="11"/>
        <v>-2.6421657426603904</v>
      </c>
      <c r="S42" s="18">
        <f>+I42-G42</f>
        <v>81618038084</v>
      </c>
      <c r="T42" s="73">
        <f t="shared" si="12"/>
        <v>0.7053886473610909</v>
      </c>
      <c r="U42" s="18">
        <f t="shared" si="9"/>
        <v>32211711062</v>
      </c>
      <c r="V42" s="73">
        <f t="shared" si="13"/>
        <v>0.16324231383241947</v>
      </c>
      <c r="W42" s="18">
        <f>+M42-K42</f>
        <v>174045721755</v>
      </c>
      <c r="X42" s="73">
        <f>+W42/K42</f>
        <v>0.7582494566838427</v>
      </c>
    </row>
    <row r="43" spans="2:24" ht="15.75" customHeight="1">
      <c r="B43" s="8" t="s">
        <v>32</v>
      </c>
      <c r="C43" s="18">
        <f>+ERF!C27</f>
        <v>-21959620637</v>
      </c>
      <c r="D43" s="126">
        <f>+C43/C45</f>
        <v>0.06015381467610449</v>
      </c>
      <c r="E43" s="18">
        <f>+ERF!E27</f>
        <v>-5315498157</v>
      </c>
      <c r="F43" s="126">
        <f>+E43/E45</f>
        <v>0.01144728768401426</v>
      </c>
      <c r="G43" s="18">
        <f>+ERF!G27</f>
        <v>-249285129811</v>
      </c>
      <c r="H43" s="126">
        <f>+G43/G45</f>
        <v>0.3692301710855296</v>
      </c>
      <c r="I43" s="18">
        <f>+ERF!I27</f>
        <v>55218116392</v>
      </c>
      <c r="J43" s="117">
        <f>+I43/I45</f>
        <v>-0.07618625867733901</v>
      </c>
      <c r="K43" s="19">
        <f>+ERF!K27</f>
        <v>60278273708</v>
      </c>
      <c r="L43" s="117">
        <f>+K43/K45</f>
        <v>-0.08297927888078353</v>
      </c>
      <c r="M43" s="19">
        <f>+ERF!O27</f>
        <v>-0.7579421682702542</v>
      </c>
      <c r="N43" s="117">
        <f>+M43/M45</f>
        <v>8.930743146368446E-13</v>
      </c>
      <c r="O43" s="18">
        <f t="shared" si="7"/>
        <v>16644122480</v>
      </c>
      <c r="P43" s="93">
        <f t="shared" si="10"/>
        <v>-0.7579421682702542</v>
      </c>
      <c r="Q43" s="18">
        <f t="shared" si="8"/>
        <v>-243969631654</v>
      </c>
      <c r="R43" s="73">
        <f t="shared" si="11"/>
        <v>45.89779253948484</v>
      </c>
      <c r="S43" s="18">
        <f>+I43-G43</f>
        <v>304503246203</v>
      </c>
      <c r="T43" s="73">
        <f t="shared" si="12"/>
        <v>-1.221505857304303</v>
      </c>
      <c r="U43" s="18">
        <f t="shared" si="9"/>
        <v>5060157316</v>
      </c>
      <c r="V43" s="73">
        <f t="shared" si="13"/>
        <v>0.09163944094139936</v>
      </c>
      <c r="W43" s="18">
        <f>+M43-K43</f>
        <v>-60278273708.75794</v>
      </c>
      <c r="X43" s="73">
        <f>+W43/K43</f>
        <v>-1.000000000012574</v>
      </c>
    </row>
    <row r="44" spans="2:24" ht="15.75" thickBot="1">
      <c r="B44" s="8" t="s">
        <v>52</v>
      </c>
      <c r="C44" s="18">
        <v>-273329479805</v>
      </c>
      <c r="D44" s="126">
        <f>+C44/C45</f>
        <v>0.7487292765888238</v>
      </c>
      <c r="E44" s="18">
        <v>-388570459561</v>
      </c>
      <c r="F44" s="126">
        <f>+E44/E45</f>
        <v>0.8368129768320408</v>
      </c>
      <c r="G44" s="18">
        <v>-541569671429</v>
      </c>
      <c r="H44" s="126">
        <f>+G44/G45</f>
        <v>0.8021491798891891</v>
      </c>
      <c r="I44" s="18">
        <v>-977320533044</v>
      </c>
      <c r="J44" s="117">
        <f>+I44/I45</f>
        <v>1.3484414139116228</v>
      </c>
      <c r="K44" s="19">
        <v>-1016240118976</v>
      </c>
      <c r="L44" s="117">
        <f>+K44/K45</f>
        <v>1.3989596425877482</v>
      </c>
      <c r="M44" s="19">
        <v>-1252270751699</v>
      </c>
      <c r="N44" s="117">
        <f>+M44/M45</f>
        <v>1.4755358523799418</v>
      </c>
      <c r="O44" s="18">
        <f t="shared" si="7"/>
        <v>-115240979756</v>
      </c>
      <c r="P44" s="93">
        <f t="shared" si="10"/>
        <v>0.4216192846750953</v>
      </c>
      <c r="Q44" s="18">
        <f t="shared" si="8"/>
        <v>-152999211868</v>
      </c>
      <c r="R44" s="73">
        <f t="shared" si="11"/>
        <v>0.3937489536411383</v>
      </c>
      <c r="S44" s="18">
        <f>+I44-G44</f>
        <v>-435750861615</v>
      </c>
      <c r="T44" s="73">
        <f t="shared" si="12"/>
        <v>0.8046072086444876</v>
      </c>
      <c r="U44" s="18">
        <f t="shared" si="9"/>
        <v>-38919585932</v>
      </c>
      <c r="V44" s="73">
        <f t="shared" si="13"/>
        <v>0.03982274455114492</v>
      </c>
      <c r="W44" s="18">
        <f>+M44-K44</f>
        <v>-236030632723</v>
      </c>
      <c r="X44" s="73">
        <f>+W44/K44</f>
        <v>0.23225872342142223</v>
      </c>
    </row>
    <row r="45" spans="2:24" ht="19.5" customHeight="1" thickBot="1">
      <c r="B45" s="215" t="s">
        <v>91</v>
      </c>
      <c r="C45" s="211">
        <f aca="true" t="shared" si="20" ref="C45:J45">SUM(C42:C44)</f>
        <v>-365057823103</v>
      </c>
      <c r="D45" s="216">
        <f t="shared" si="20"/>
        <v>1</v>
      </c>
      <c r="E45" s="211">
        <f t="shared" si="20"/>
        <v>-464345642717</v>
      </c>
      <c r="F45" s="216">
        <f t="shared" si="20"/>
        <v>1</v>
      </c>
      <c r="G45" s="211">
        <f t="shared" si="20"/>
        <v>-675148320296</v>
      </c>
      <c r="H45" s="216">
        <f t="shared" si="20"/>
        <v>1</v>
      </c>
      <c r="I45" s="211">
        <f t="shared" si="20"/>
        <v>-724777897624</v>
      </c>
      <c r="J45" s="217">
        <f t="shared" si="20"/>
        <v>0.9999999999999999</v>
      </c>
      <c r="K45" s="211">
        <f>SUM(K42:K44)</f>
        <v>-726425615178</v>
      </c>
      <c r="L45" s="217">
        <f>+K45/K45</f>
        <v>1</v>
      </c>
      <c r="M45" s="211">
        <f>SUM(M42:M44)</f>
        <v>-848688799854.7579</v>
      </c>
      <c r="N45" s="217">
        <f>+M45/M45</f>
        <v>1</v>
      </c>
      <c r="O45" s="211">
        <f t="shared" si="7"/>
        <v>-99287819614</v>
      </c>
      <c r="P45" s="218">
        <f t="shared" si="10"/>
        <v>0.271978336938656</v>
      </c>
      <c r="Q45" s="211">
        <f t="shared" si="8"/>
        <v>-210802677579</v>
      </c>
      <c r="R45" s="219">
        <f t="shared" si="11"/>
        <v>0.45397793838559986</v>
      </c>
      <c r="S45" s="211">
        <f>+I45-G45</f>
        <v>-49629577328</v>
      </c>
      <c r="T45" s="219">
        <f t="shared" si="12"/>
        <v>0.07350914730298269</v>
      </c>
      <c r="U45" s="211">
        <f t="shared" si="9"/>
        <v>-1647717554</v>
      </c>
      <c r="V45" s="219">
        <f t="shared" si="13"/>
        <v>0.0022734103225300092</v>
      </c>
      <c r="W45" s="211">
        <f>+M45-K45</f>
        <v>-122263184676.75793</v>
      </c>
      <c r="X45" s="219">
        <f>+W45/K45</f>
        <v>0.16830792048377743</v>
      </c>
    </row>
    <row r="46" spans="2:24" ht="16.5" customHeight="1" thickBot="1">
      <c r="B46" s="215" t="s">
        <v>31</v>
      </c>
      <c r="C46" s="211">
        <f>+C40+C45</f>
        <v>1183960846323</v>
      </c>
      <c r="D46" s="216"/>
      <c r="E46" s="211">
        <f>+E40+E45</f>
        <v>1329274279247</v>
      </c>
      <c r="F46" s="216"/>
      <c r="G46" s="211">
        <f>+G40+G45</f>
        <v>1628421944274</v>
      </c>
      <c r="H46" s="216"/>
      <c r="I46" s="211">
        <f>+I40+I45</f>
        <v>2065352755204</v>
      </c>
      <c r="J46" s="217"/>
      <c r="K46" s="211">
        <f>+K40+K45</f>
        <v>2232945999764</v>
      </c>
      <c r="L46" s="214"/>
      <c r="M46" s="211">
        <f>+M40+M45</f>
        <v>2306459892526.242</v>
      </c>
      <c r="N46" s="230"/>
      <c r="O46" s="211">
        <f t="shared" si="7"/>
        <v>145313432924</v>
      </c>
      <c r="P46" s="218">
        <f t="shared" si="10"/>
        <v>0.12273499869129675</v>
      </c>
      <c r="Q46" s="211">
        <f t="shared" si="8"/>
        <v>299147665027</v>
      </c>
      <c r="R46" s="219">
        <f t="shared" si="11"/>
        <v>0.22504585373942504</v>
      </c>
      <c r="S46" s="211">
        <f>+I46-G46</f>
        <v>436930810930</v>
      </c>
      <c r="T46" s="219">
        <f t="shared" si="12"/>
        <v>0.26831547711965836</v>
      </c>
      <c r="U46" s="211">
        <f t="shared" si="9"/>
        <v>167593244560</v>
      </c>
      <c r="V46" s="219">
        <f t="shared" si="13"/>
        <v>0.08114509453056913</v>
      </c>
      <c r="W46" s="211">
        <f>+M46-K46</f>
        <v>73513892762.24219</v>
      </c>
      <c r="X46" s="219">
        <f>+W46/K46</f>
        <v>0.03292237822590061</v>
      </c>
    </row>
    <row r="47" spans="2:23" s="165" customFormat="1" ht="15">
      <c r="B47" s="220" t="str">
        <f>+'Ratios financ'!B151:I151</f>
        <v>Fuente: elaborado por la Dirección de Análisis de la Información Financiera, de la Dirección General de Contabilidad Gubernamental</v>
      </c>
      <c r="C47" s="220"/>
      <c r="D47" s="220"/>
      <c r="E47" s="220"/>
      <c r="F47" s="220"/>
      <c r="G47" s="220"/>
      <c r="H47" s="220"/>
      <c r="I47" s="220"/>
      <c r="J47" s="220"/>
      <c r="K47" s="220"/>
      <c r="L47" s="221"/>
      <c r="M47" s="221"/>
      <c r="N47" s="221"/>
      <c r="O47" s="220"/>
      <c r="P47" s="221"/>
      <c r="Q47" s="164"/>
      <c r="R47" s="164"/>
      <c r="S47" s="164"/>
      <c r="T47" s="164"/>
      <c r="U47" s="222"/>
      <c r="V47" s="223"/>
      <c r="W47" s="164"/>
    </row>
    <row r="48" spans="2:23" s="152" customFormat="1" ht="15">
      <c r="B48" s="158" t="s">
        <v>203</v>
      </c>
      <c r="C48" s="147"/>
      <c r="D48" s="147"/>
      <c r="E48" s="147"/>
      <c r="F48" s="147"/>
      <c r="G48" s="147"/>
      <c r="H48" s="147"/>
      <c r="I48" s="147"/>
      <c r="J48" s="147"/>
      <c r="K48" s="173"/>
      <c r="L48" s="174"/>
      <c r="M48" s="174"/>
      <c r="N48" s="174"/>
      <c r="O48" s="142"/>
      <c r="P48" s="175"/>
      <c r="Q48" s="176"/>
      <c r="R48" s="158"/>
      <c r="S48" s="158"/>
      <c r="T48" s="158"/>
      <c r="U48" s="156"/>
      <c r="V48" s="157"/>
      <c r="W48" s="158"/>
    </row>
    <row r="49" spans="2:23" s="152" customFormat="1" ht="15">
      <c r="B49" s="142"/>
      <c r="C49" s="142"/>
      <c r="D49" s="142"/>
      <c r="E49" s="142"/>
      <c r="F49" s="142"/>
      <c r="G49" s="142"/>
      <c r="H49" s="142"/>
      <c r="I49" s="142"/>
      <c r="J49" s="142"/>
      <c r="K49" s="142"/>
      <c r="L49" s="175"/>
      <c r="M49" s="175"/>
      <c r="N49" s="175"/>
      <c r="O49" s="142"/>
      <c r="P49" s="175"/>
      <c r="Q49" s="158"/>
      <c r="R49" s="158"/>
      <c r="S49" s="158"/>
      <c r="T49" s="158"/>
      <c r="U49" s="156"/>
      <c r="V49" s="157"/>
      <c r="W49" s="158"/>
    </row>
    <row r="50" spans="2:23" s="152" customFormat="1" ht="15">
      <c r="B50" s="142"/>
      <c r="C50" s="142"/>
      <c r="D50" s="142"/>
      <c r="E50" s="142"/>
      <c r="F50" s="142"/>
      <c r="G50" s="142"/>
      <c r="H50" s="142"/>
      <c r="I50" s="142"/>
      <c r="J50" s="142"/>
      <c r="K50" s="142"/>
      <c r="L50" s="175"/>
      <c r="M50" s="175"/>
      <c r="N50" s="175"/>
      <c r="O50" s="142"/>
      <c r="P50" s="175"/>
      <c r="Q50" s="158"/>
      <c r="R50" s="158"/>
      <c r="S50" s="158"/>
      <c r="T50" s="158"/>
      <c r="U50" s="156"/>
      <c r="V50" s="157"/>
      <c r="W50" s="158"/>
    </row>
    <row r="51" spans="2:23" s="152" customFormat="1" ht="15">
      <c r="B51" s="142"/>
      <c r="C51" s="142"/>
      <c r="D51" s="142"/>
      <c r="E51" s="142"/>
      <c r="F51" s="142"/>
      <c r="G51" s="142"/>
      <c r="H51" s="142"/>
      <c r="I51" s="142"/>
      <c r="J51" s="142"/>
      <c r="K51" s="142"/>
      <c r="L51" s="175"/>
      <c r="M51" s="175"/>
      <c r="N51" s="175"/>
      <c r="O51" s="142"/>
      <c r="P51" s="175"/>
      <c r="Q51" s="158"/>
      <c r="R51" s="158"/>
      <c r="S51" s="158"/>
      <c r="T51" s="158"/>
      <c r="U51" s="156"/>
      <c r="V51" s="157"/>
      <c r="W51" s="158"/>
    </row>
    <row r="52" spans="2:23" s="152" customFormat="1" ht="15">
      <c r="B52" s="142"/>
      <c r="C52" s="142"/>
      <c r="D52" s="142"/>
      <c r="E52" s="142"/>
      <c r="F52" s="142"/>
      <c r="G52" s="142"/>
      <c r="H52" s="142"/>
      <c r="I52" s="142"/>
      <c r="J52" s="142"/>
      <c r="K52" s="142"/>
      <c r="L52" s="175"/>
      <c r="M52" s="175"/>
      <c r="N52" s="175"/>
      <c r="O52" s="142"/>
      <c r="P52" s="175"/>
      <c r="Q52" s="158"/>
      <c r="R52" s="158"/>
      <c r="S52" s="158"/>
      <c r="T52" s="158"/>
      <c r="U52" s="156"/>
      <c r="V52" s="157"/>
      <c r="W52" s="158"/>
    </row>
    <row r="53" spans="2:23" s="152" customFormat="1" ht="15">
      <c r="B53" s="142"/>
      <c r="C53" s="142"/>
      <c r="D53" s="142"/>
      <c r="E53" s="142"/>
      <c r="F53" s="142"/>
      <c r="G53" s="142"/>
      <c r="H53" s="142"/>
      <c r="I53" s="142"/>
      <c r="J53" s="142"/>
      <c r="K53" s="142"/>
      <c r="L53" s="175"/>
      <c r="M53" s="175"/>
      <c r="N53" s="175"/>
      <c r="O53" s="142"/>
      <c r="P53" s="175"/>
      <c r="Q53" s="158"/>
      <c r="R53" s="158"/>
      <c r="S53" s="158"/>
      <c r="T53" s="158"/>
      <c r="U53" s="156"/>
      <c r="V53" s="157"/>
      <c r="W53" s="158"/>
    </row>
    <row r="54" spans="2:23" s="152" customFormat="1" ht="15">
      <c r="B54" s="142"/>
      <c r="C54" s="142"/>
      <c r="D54" s="142"/>
      <c r="E54" s="142"/>
      <c r="F54" s="142"/>
      <c r="G54" s="142"/>
      <c r="H54" s="142"/>
      <c r="I54" s="142"/>
      <c r="J54" s="142"/>
      <c r="K54" s="142"/>
      <c r="L54" s="175"/>
      <c r="M54" s="175"/>
      <c r="N54" s="175"/>
      <c r="O54" s="142"/>
      <c r="P54" s="175"/>
      <c r="Q54" s="158"/>
      <c r="R54" s="158"/>
      <c r="S54" s="158"/>
      <c r="T54" s="158"/>
      <c r="U54" s="156"/>
      <c r="V54" s="157"/>
      <c r="W54" s="158"/>
    </row>
    <row r="55" spans="2:23" s="152" customFormat="1" ht="15">
      <c r="B55" s="142"/>
      <c r="C55" s="142"/>
      <c r="D55" s="142"/>
      <c r="E55" s="142"/>
      <c r="F55" s="142"/>
      <c r="G55" s="142"/>
      <c r="H55" s="142"/>
      <c r="I55" s="142"/>
      <c r="J55" s="142"/>
      <c r="K55" s="142"/>
      <c r="L55" s="175"/>
      <c r="M55" s="175"/>
      <c r="N55" s="175"/>
      <c r="O55" s="142"/>
      <c r="P55" s="175"/>
      <c r="Q55" s="158"/>
      <c r="R55" s="158"/>
      <c r="S55" s="158"/>
      <c r="T55" s="158"/>
      <c r="U55" s="156"/>
      <c r="V55" s="157"/>
      <c r="W55" s="158"/>
    </row>
    <row r="56" spans="2:23" s="152" customFormat="1" ht="15">
      <c r="B56" s="142"/>
      <c r="C56" s="142"/>
      <c r="D56" s="142"/>
      <c r="E56" s="142"/>
      <c r="F56" s="142"/>
      <c r="G56" s="142"/>
      <c r="H56" s="142"/>
      <c r="I56" s="142"/>
      <c r="J56" s="142"/>
      <c r="K56" s="142"/>
      <c r="L56" s="175"/>
      <c r="M56" s="175"/>
      <c r="N56" s="175"/>
      <c r="O56" s="142"/>
      <c r="P56" s="175"/>
      <c r="Q56" s="158"/>
      <c r="R56" s="158"/>
      <c r="S56" s="158"/>
      <c r="T56" s="158"/>
      <c r="U56" s="156"/>
      <c r="V56" s="157"/>
      <c r="W56" s="158"/>
    </row>
    <row r="57" spans="2:23" s="152" customFormat="1" ht="15">
      <c r="B57" s="142"/>
      <c r="C57" s="142"/>
      <c r="D57" s="142"/>
      <c r="E57" s="142"/>
      <c r="F57" s="142"/>
      <c r="G57" s="142"/>
      <c r="H57" s="142"/>
      <c r="I57" s="142"/>
      <c r="J57" s="142"/>
      <c r="K57" s="142"/>
      <c r="L57" s="175"/>
      <c r="M57" s="175"/>
      <c r="N57" s="175"/>
      <c r="O57" s="142"/>
      <c r="P57" s="175"/>
      <c r="Q57" s="158"/>
      <c r="R57" s="158"/>
      <c r="S57" s="158"/>
      <c r="T57" s="158"/>
      <c r="U57" s="156"/>
      <c r="V57" s="157"/>
      <c r="W57" s="158"/>
    </row>
    <row r="58" spans="2:23" s="152" customFormat="1" ht="15">
      <c r="B58" s="142"/>
      <c r="C58" s="142"/>
      <c r="D58" s="142"/>
      <c r="E58" s="142"/>
      <c r="F58" s="142"/>
      <c r="G58" s="142"/>
      <c r="H58" s="142"/>
      <c r="I58" s="142"/>
      <c r="J58" s="142"/>
      <c r="K58" s="142"/>
      <c r="L58" s="175"/>
      <c r="M58" s="175"/>
      <c r="N58" s="175"/>
      <c r="O58" s="142"/>
      <c r="P58" s="175"/>
      <c r="Q58" s="158"/>
      <c r="R58" s="158"/>
      <c r="S58" s="158"/>
      <c r="T58" s="158"/>
      <c r="U58" s="156"/>
      <c r="V58" s="157"/>
      <c r="W58" s="158"/>
    </row>
    <row r="59" spans="2:23" s="152" customFormat="1" ht="15">
      <c r="B59" s="142"/>
      <c r="C59" s="142"/>
      <c r="D59" s="142"/>
      <c r="E59" s="142"/>
      <c r="F59" s="142"/>
      <c r="G59" s="142"/>
      <c r="H59" s="142"/>
      <c r="I59" s="142"/>
      <c r="J59" s="142"/>
      <c r="K59" s="142"/>
      <c r="L59" s="175"/>
      <c r="M59" s="175"/>
      <c r="N59" s="175"/>
      <c r="O59" s="142"/>
      <c r="P59" s="175"/>
      <c r="Q59" s="158"/>
      <c r="R59" s="158"/>
      <c r="S59" s="158"/>
      <c r="T59" s="158"/>
      <c r="U59" s="156"/>
      <c r="V59" s="157"/>
      <c r="W59" s="158"/>
    </row>
    <row r="60" spans="2:23" s="152" customFormat="1" ht="15">
      <c r="B60" s="142"/>
      <c r="C60" s="142"/>
      <c r="D60" s="142"/>
      <c r="E60" s="142"/>
      <c r="F60" s="142"/>
      <c r="G60" s="142"/>
      <c r="H60" s="142"/>
      <c r="I60" s="142"/>
      <c r="J60" s="142"/>
      <c r="K60" s="142"/>
      <c r="L60" s="175"/>
      <c r="M60" s="175"/>
      <c r="N60" s="175"/>
      <c r="O60" s="142"/>
      <c r="P60" s="175"/>
      <c r="Q60" s="158"/>
      <c r="R60" s="158"/>
      <c r="S60" s="158"/>
      <c r="T60" s="158"/>
      <c r="U60" s="156"/>
      <c r="V60" s="157"/>
      <c r="W60" s="158"/>
    </row>
    <row r="61" spans="2:23" s="152" customFormat="1" ht="15">
      <c r="B61" s="142"/>
      <c r="C61" s="142"/>
      <c r="D61" s="142"/>
      <c r="E61" s="142"/>
      <c r="F61" s="142"/>
      <c r="G61" s="142"/>
      <c r="H61" s="142"/>
      <c r="I61" s="142"/>
      <c r="J61" s="142"/>
      <c r="K61" s="142"/>
      <c r="L61" s="175"/>
      <c r="M61" s="175"/>
      <c r="N61" s="175"/>
      <c r="O61" s="142"/>
      <c r="P61" s="175"/>
      <c r="Q61" s="158"/>
      <c r="R61" s="158"/>
      <c r="S61" s="158"/>
      <c r="T61" s="158"/>
      <c r="U61" s="156"/>
      <c r="V61" s="157"/>
      <c r="W61" s="158"/>
    </row>
    <row r="62" spans="2:23" s="152" customFormat="1" ht="15">
      <c r="B62" s="142"/>
      <c r="C62" s="142"/>
      <c r="D62" s="142"/>
      <c r="E62" s="142"/>
      <c r="F62" s="142"/>
      <c r="G62" s="142"/>
      <c r="H62" s="142"/>
      <c r="I62" s="142"/>
      <c r="J62" s="142"/>
      <c r="K62" s="142"/>
      <c r="L62" s="175"/>
      <c r="M62" s="175"/>
      <c r="N62" s="175"/>
      <c r="O62" s="142"/>
      <c r="P62" s="175"/>
      <c r="Q62" s="158"/>
      <c r="R62" s="158"/>
      <c r="S62" s="158"/>
      <c r="T62" s="158"/>
      <c r="U62" s="156"/>
      <c r="V62" s="157"/>
      <c r="W62" s="158"/>
    </row>
    <row r="63" spans="2:23" s="152" customFormat="1" ht="15">
      <c r="B63" s="142"/>
      <c r="C63" s="142"/>
      <c r="D63" s="142"/>
      <c r="E63" s="142"/>
      <c r="F63" s="142"/>
      <c r="G63" s="142"/>
      <c r="H63" s="142"/>
      <c r="I63" s="142"/>
      <c r="J63" s="142"/>
      <c r="K63" s="142"/>
      <c r="L63" s="175"/>
      <c r="M63" s="175"/>
      <c r="N63" s="175"/>
      <c r="O63" s="142"/>
      <c r="P63" s="175"/>
      <c r="Q63" s="158"/>
      <c r="R63" s="158"/>
      <c r="S63" s="158"/>
      <c r="T63" s="158"/>
      <c r="U63" s="156"/>
      <c r="V63" s="157"/>
      <c r="W63" s="158"/>
    </row>
    <row r="64" spans="2:23" s="152" customFormat="1" ht="15">
      <c r="B64" s="142"/>
      <c r="C64" s="142"/>
      <c r="D64" s="142"/>
      <c r="E64" s="142"/>
      <c r="F64" s="142"/>
      <c r="G64" s="142"/>
      <c r="H64" s="142"/>
      <c r="I64" s="142"/>
      <c r="J64" s="142"/>
      <c r="K64" s="142"/>
      <c r="L64" s="175"/>
      <c r="M64" s="175"/>
      <c r="N64" s="175"/>
      <c r="O64" s="142"/>
      <c r="P64" s="175"/>
      <c r="Q64" s="158"/>
      <c r="R64" s="158"/>
      <c r="S64" s="158"/>
      <c r="T64" s="158"/>
      <c r="U64" s="156"/>
      <c r="V64" s="157"/>
      <c r="W64" s="158"/>
    </row>
    <row r="65" spans="2:23" s="152" customFormat="1" ht="15">
      <c r="B65" s="142"/>
      <c r="C65" s="142"/>
      <c r="D65" s="142"/>
      <c r="E65" s="142"/>
      <c r="F65" s="142"/>
      <c r="G65" s="142"/>
      <c r="H65" s="142"/>
      <c r="I65" s="142"/>
      <c r="J65" s="142"/>
      <c r="K65" s="142"/>
      <c r="L65" s="175"/>
      <c r="M65" s="175"/>
      <c r="N65" s="175"/>
      <c r="O65" s="142"/>
      <c r="P65" s="175"/>
      <c r="Q65" s="158"/>
      <c r="R65" s="158"/>
      <c r="S65" s="158"/>
      <c r="T65" s="158"/>
      <c r="U65" s="156"/>
      <c r="V65" s="157"/>
      <c r="W65" s="158"/>
    </row>
    <row r="66" spans="2:23" s="152" customFormat="1" ht="15">
      <c r="B66" s="142"/>
      <c r="C66" s="142"/>
      <c r="D66" s="142"/>
      <c r="E66" s="142"/>
      <c r="F66" s="142"/>
      <c r="G66" s="142"/>
      <c r="H66" s="142"/>
      <c r="I66" s="142"/>
      <c r="J66" s="142"/>
      <c r="K66" s="142"/>
      <c r="L66" s="175"/>
      <c r="M66" s="175"/>
      <c r="N66" s="175"/>
      <c r="O66" s="142"/>
      <c r="P66" s="175"/>
      <c r="Q66" s="158"/>
      <c r="R66" s="158"/>
      <c r="S66" s="158"/>
      <c r="T66" s="158"/>
      <c r="U66" s="156"/>
      <c r="V66" s="157"/>
      <c r="W66" s="158"/>
    </row>
    <row r="67" spans="2:23" s="152" customFormat="1" ht="15">
      <c r="B67" s="142"/>
      <c r="C67" s="142"/>
      <c r="D67" s="142"/>
      <c r="E67" s="142"/>
      <c r="F67" s="142"/>
      <c r="G67" s="142"/>
      <c r="H67" s="142"/>
      <c r="I67" s="142"/>
      <c r="J67" s="142"/>
      <c r="K67" s="142"/>
      <c r="L67" s="175"/>
      <c r="M67" s="175"/>
      <c r="N67" s="175"/>
      <c r="O67" s="142"/>
      <c r="P67" s="175"/>
      <c r="Q67" s="158"/>
      <c r="R67" s="158"/>
      <c r="S67" s="158"/>
      <c r="T67" s="158"/>
      <c r="U67" s="156"/>
      <c r="V67" s="157"/>
      <c r="W67" s="158"/>
    </row>
    <row r="68" spans="2:23" s="152" customFormat="1" ht="15">
      <c r="B68" s="142"/>
      <c r="C68" s="142"/>
      <c r="D68" s="142"/>
      <c r="E68" s="142"/>
      <c r="F68" s="142"/>
      <c r="G68" s="142"/>
      <c r="H68" s="142"/>
      <c r="I68" s="142"/>
      <c r="J68" s="142"/>
      <c r="K68" s="142"/>
      <c r="L68" s="175"/>
      <c r="M68" s="175"/>
      <c r="N68" s="175"/>
      <c r="O68" s="142"/>
      <c r="P68" s="175"/>
      <c r="Q68" s="158"/>
      <c r="R68" s="158"/>
      <c r="S68" s="158"/>
      <c r="T68" s="158"/>
      <c r="U68" s="156"/>
      <c r="V68" s="157"/>
      <c r="W68" s="158"/>
    </row>
    <row r="69" spans="2:23" s="152" customFormat="1" ht="15">
      <c r="B69" s="142"/>
      <c r="C69" s="142"/>
      <c r="D69" s="142"/>
      <c r="E69" s="142"/>
      <c r="F69" s="142"/>
      <c r="G69" s="142"/>
      <c r="H69" s="142"/>
      <c r="I69" s="142"/>
      <c r="J69" s="142"/>
      <c r="K69" s="142"/>
      <c r="L69" s="175"/>
      <c r="M69" s="175"/>
      <c r="N69" s="175"/>
      <c r="O69" s="142"/>
      <c r="P69" s="175"/>
      <c r="Q69" s="158"/>
      <c r="R69" s="158"/>
      <c r="S69" s="158"/>
      <c r="T69" s="158"/>
      <c r="U69" s="156"/>
      <c r="V69" s="157"/>
      <c r="W69" s="158"/>
    </row>
    <row r="70" spans="2:23" s="152" customFormat="1" ht="15">
      <c r="B70" s="142"/>
      <c r="C70" s="142"/>
      <c r="D70" s="142"/>
      <c r="E70" s="142"/>
      <c r="F70" s="142"/>
      <c r="G70" s="142"/>
      <c r="H70" s="142"/>
      <c r="I70" s="142"/>
      <c r="J70" s="142"/>
      <c r="K70" s="142"/>
      <c r="L70" s="175"/>
      <c r="M70" s="175"/>
      <c r="N70" s="175"/>
      <c r="O70" s="142"/>
      <c r="P70" s="175"/>
      <c r="Q70" s="158"/>
      <c r="R70" s="158"/>
      <c r="S70" s="158"/>
      <c r="T70" s="158"/>
      <c r="U70" s="156"/>
      <c r="V70" s="157"/>
      <c r="W70" s="158"/>
    </row>
    <row r="71" spans="2:23" s="152" customFormat="1" ht="15">
      <c r="B71" s="142"/>
      <c r="C71" s="142"/>
      <c r="D71" s="142"/>
      <c r="E71" s="142"/>
      <c r="F71" s="142"/>
      <c r="G71" s="142"/>
      <c r="H71" s="142"/>
      <c r="I71" s="142"/>
      <c r="J71" s="142"/>
      <c r="K71" s="142"/>
      <c r="L71" s="175"/>
      <c r="M71" s="175"/>
      <c r="N71" s="175"/>
      <c r="O71" s="142"/>
      <c r="P71" s="175"/>
      <c r="Q71" s="158"/>
      <c r="R71" s="158"/>
      <c r="S71" s="158"/>
      <c r="T71" s="158"/>
      <c r="U71" s="156"/>
      <c r="V71" s="157"/>
      <c r="W71" s="158"/>
    </row>
    <row r="72" spans="2:23" s="152" customFormat="1" ht="15">
      <c r="B72" s="142"/>
      <c r="C72" s="142"/>
      <c r="D72" s="142"/>
      <c r="E72" s="142"/>
      <c r="F72" s="142"/>
      <c r="G72" s="142"/>
      <c r="H72" s="142"/>
      <c r="I72" s="142"/>
      <c r="J72" s="142"/>
      <c r="K72" s="142"/>
      <c r="L72" s="175"/>
      <c r="M72" s="175"/>
      <c r="N72" s="175"/>
      <c r="O72" s="142"/>
      <c r="P72" s="175"/>
      <c r="Q72" s="158"/>
      <c r="R72" s="158"/>
      <c r="S72" s="158"/>
      <c r="T72" s="158"/>
      <c r="U72" s="156"/>
      <c r="V72" s="157"/>
      <c r="W72" s="158"/>
    </row>
    <row r="73" spans="2:23" s="152" customFormat="1" ht="15">
      <c r="B73" s="142"/>
      <c r="C73" s="142"/>
      <c r="D73" s="142"/>
      <c r="E73" s="142"/>
      <c r="F73" s="142"/>
      <c r="G73" s="142"/>
      <c r="H73" s="142"/>
      <c r="I73" s="142"/>
      <c r="J73" s="142"/>
      <c r="K73" s="142"/>
      <c r="L73" s="175"/>
      <c r="M73" s="175"/>
      <c r="N73" s="175"/>
      <c r="O73" s="142"/>
      <c r="P73" s="175"/>
      <c r="Q73" s="158"/>
      <c r="R73" s="158"/>
      <c r="S73" s="158"/>
      <c r="T73" s="158"/>
      <c r="U73" s="156"/>
      <c r="V73" s="157"/>
      <c r="W73" s="158"/>
    </row>
    <row r="74" spans="2:23" s="152" customFormat="1" ht="15">
      <c r="B74" s="142"/>
      <c r="C74" s="142"/>
      <c r="D74" s="142"/>
      <c r="E74" s="142"/>
      <c r="F74" s="142"/>
      <c r="G74" s="142"/>
      <c r="H74" s="142"/>
      <c r="I74" s="142"/>
      <c r="J74" s="142"/>
      <c r="K74" s="142"/>
      <c r="L74" s="175"/>
      <c r="M74" s="175"/>
      <c r="N74" s="175"/>
      <c r="O74" s="142"/>
      <c r="P74" s="175"/>
      <c r="Q74" s="158"/>
      <c r="R74" s="158"/>
      <c r="S74" s="158"/>
      <c r="T74" s="158"/>
      <c r="U74" s="156"/>
      <c r="V74" s="157"/>
      <c r="W74" s="158"/>
    </row>
    <row r="75" spans="2:23" s="152" customFormat="1" ht="15">
      <c r="B75" s="142"/>
      <c r="C75" s="142"/>
      <c r="D75" s="142"/>
      <c r="E75" s="142"/>
      <c r="F75" s="142"/>
      <c r="G75" s="142"/>
      <c r="H75" s="142"/>
      <c r="I75" s="142"/>
      <c r="J75" s="142"/>
      <c r="K75" s="142"/>
      <c r="L75" s="175"/>
      <c r="M75" s="175"/>
      <c r="N75" s="175"/>
      <c r="O75" s="142"/>
      <c r="P75" s="175"/>
      <c r="Q75" s="158"/>
      <c r="R75" s="158"/>
      <c r="S75" s="158"/>
      <c r="T75" s="158"/>
      <c r="U75" s="156"/>
      <c r="V75" s="157"/>
      <c r="W75" s="158"/>
    </row>
    <row r="76" spans="2:23" s="152" customFormat="1" ht="15">
      <c r="B76" s="142"/>
      <c r="C76" s="142"/>
      <c r="D76" s="142"/>
      <c r="E76" s="142"/>
      <c r="F76" s="142"/>
      <c r="G76" s="142"/>
      <c r="H76" s="142"/>
      <c r="I76" s="142"/>
      <c r="J76" s="142"/>
      <c r="K76" s="142"/>
      <c r="L76" s="175"/>
      <c r="M76" s="175"/>
      <c r="N76" s="175"/>
      <c r="O76" s="142"/>
      <c r="P76" s="175"/>
      <c r="Q76" s="158"/>
      <c r="R76" s="158"/>
      <c r="S76" s="158"/>
      <c r="T76" s="158"/>
      <c r="U76" s="156"/>
      <c r="V76" s="157"/>
      <c r="W76" s="158"/>
    </row>
    <row r="77" spans="2:23" s="152" customFormat="1" ht="15">
      <c r="B77" s="142"/>
      <c r="C77" s="142"/>
      <c r="D77" s="142"/>
      <c r="E77" s="142"/>
      <c r="F77" s="142"/>
      <c r="G77" s="142"/>
      <c r="H77" s="142"/>
      <c r="I77" s="142"/>
      <c r="J77" s="142"/>
      <c r="K77" s="142"/>
      <c r="L77" s="175"/>
      <c r="M77" s="175"/>
      <c r="N77" s="175"/>
      <c r="O77" s="142"/>
      <c r="P77" s="175"/>
      <c r="Q77" s="158"/>
      <c r="R77" s="158"/>
      <c r="S77" s="158"/>
      <c r="T77" s="158"/>
      <c r="U77" s="156"/>
      <c r="V77" s="157"/>
      <c r="W77" s="158"/>
    </row>
    <row r="78" spans="2:23" s="152" customFormat="1" ht="15">
      <c r="B78" s="142"/>
      <c r="C78" s="142"/>
      <c r="D78" s="142"/>
      <c r="E78" s="142"/>
      <c r="F78" s="142"/>
      <c r="G78" s="142"/>
      <c r="H78" s="142"/>
      <c r="I78" s="142"/>
      <c r="J78" s="142"/>
      <c r="K78" s="142"/>
      <c r="L78" s="175"/>
      <c r="M78" s="175"/>
      <c r="N78" s="175"/>
      <c r="O78" s="142"/>
      <c r="P78" s="175"/>
      <c r="Q78" s="158"/>
      <c r="R78" s="158"/>
      <c r="S78" s="158"/>
      <c r="T78" s="158"/>
      <c r="U78" s="156"/>
      <c r="V78" s="157"/>
      <c r="W78" s="158"/>
    </row>
    <row r="79" spans="2:23" s="152" customFormat="1" ht="15">
      <c r="B79" s="142"/>
      <c r="C79" s="142"/>
      <c r="D79" s="142"/>
      <c r="E79" s="142"/>
      <c r="F79" s="142"/>
      <c r="G79" s="142"/>
      <c r="H79" s="142"/>
      <c r="I79" s="142"/>
      <c r="J79" s="142"/>
      <c r="K79" s="142"/>
      <c r="L79" s="175"/>
      <c r="M79" s="175"/>
      <c r="N79" s="175"/>
      <c r="O79" s="142"/>
      <c r="P79" s="175"/>
      <c r="Q79" s="158"/>
      <c r="R79" s="158"/>
      <c r="S79" s="158"/>
      <c r="T79" s="158"/>
      <c r="U79" s="156"/>
      <c r="V79" s="157"/>
      <c r="W79" s="158"/>
    </row>
    <row r="80" spans="2:23" s="152" customFormat="1" ht="15">
      <c r="B80" s="142"/>
      <c r="C80" s="142"/>
      <c r="D80" s="142"/>
      <c r="E80" s="142"/>
      <c r="F80" s="142"/>
      <c r="G80" s="142"/>
      <c r="H80" s="142"/>
      <c r="I80" s="142"/>
      <c r="J80" s="142"/>
      <c r="K80" s="142"/>
      <c r="L80" s="175"/>
      <c r="M80" s="175"/>
      <c r="N80" s="175"/>
      <c r="O80" s="142"/>
      <c r="P80" s="175"/>
      <c r="Q80" s="158"/>
      <c r="R80" s="158"/>
      <c r="S80" s="158"/>
      <c r="T80" s="158"/>
      <c r="U80" s="156"/>
      <c r="V80" s="157"/>
      <c r="W80" s="158"/>
    </row>
    <row r="81" spans="2:23" s="152" customFormat="1" ht="15">
      <c r="B81" s="142"/>
      <c r="C81" s="142"/>
      <c r="D81" s="142"/>
      <c r="E81" s="142"/>
      <c r="F81" s="142"/>
      <c r="G81" s="142"/>
      <c r="H81" s="142"/>
      <c r="I81" s="142"/>
      <c r="J81" s="142"/>
      <c r="K81" s="142"/>
      <c r="L81" s="175"/>
      <c r="M81" s="175"/>
      <c r="N81" s="175"/>
      <c r="O81" s="142"/>
      <c r="P81" s="175"/>
      <c r="Q81" s="158"/>
      <c r="R81" s="158"/>
      <c r="S81" s="158"/>
      <c r="T81" s="158"/>
      <c r="U81" s="156"/>
      <c r="V81" s="157"/>
      <c r="W81" s="158"/>
    </row>
    <row r="82" spans="2:23" s="152" customFormat="1" ht="15">
      <c r="B82" s="142"/>
      <c r="C82" s="142"/>
      <c r="D82" s="142"/>
      <c r="E82" s="142"/>
      <c r="F82" s="142"/>
      <c r="G82" s="142"/>
      <c r="H82" s="142"/>
      <c r="I82" s="142"/>
      <c r="J82" s="142"/>
      <c r="K82" s="142"/>
      <c r="L82" s="175"/>
      <c r="M82" s="175"/>
      <c r="N82" s="175"/>
      <c r="O82" s="142"/>
      <c r="P82" s="175"/>
      <c r="Q82" s="158"/>
      <c r="R82" s="158"/>
      <c r="S82" s="158"/>
      <c r="T82" s="158"/>
      <c r="U82" s="156"/>
      <c r="V82" s="157"/>
      <c r="W82" s="158"/>
    </row>
    <row r="83" spans="2:23" s="152" customFormat="1" ht="15">
      <c r="B83" s="142"/>
      <c r="C83" s="142"/>
      <c r="D83" s="142"/>
      <c r="E83" s="142"/>
      <c r="F83" s="142"/>
      <c r="G83" s="142"/>
      <c r="H83" s="142"/>
      <c r="I83" s="142"/>
      <c r="J83" s="142"/>
      <c r="K83" s="142"/>
      <c r="L83" s="175"/>
      <c r="M83" s="175"/>
      <c r="N83" s="175"/>
      <c r="O83" s="142"/>
      <c r="P83" s="175"/>
      <c r="Q83" s="158"/>
      <c r="R83" s="158"/>
      <c r="S83" s="158"/>
      <c r="T83" s="158"/>
      <c r="U83" s="156"/>
      <c r="V83" s="157"/>
      <c r="W83" s="158"/>
    </row>
    <row r="84" spans="2:23" s="152" customFormat="1" ht="15">
      <c r="B84" s="142"/>
      <c r="C84" s="142"/>
      <c r="D84" s="142"/>
      <c r="E84" s="142"/>
      <c r="F84" s="142"/>
      <c r="G84" s="142"/>
      <c r="H84" s="142"/>
      <c r="I84" s="142"/>
      <c r="J84" s="142"/>
      <c r="K84" s="142"/>
      <c r="L84" s="175"/>
      <c r="M84" s="175"/>
      <c r="N84" s="175"/>
      <c r="O84" s="142"/>
      <c r="P84" s="175"/>
      <c r="Q84" s="158"/>
      <c r="R84" s="158"/>
      <c r="S84" s="158"/>
      <c r="T84" s="158"/>
      <c r="U84" s="156"/>
      <c r="V84" s="157"/>
      <c r="W84" s="158"/>
    </row>
    <row r="85" spans="2:23" s="152" customFormat="1" ht="15">
      <c r="B85" s="142"/>
      <c r="C85" s="142"/>
      <c r="D85" s="142"/>
      <c r="E85" s="142"/>
      <c r="F85" s="142"/>
      <c r="G85" s="142"/>
      <c r="H85" s="142"/>
      <c r="I85" s="142"/>
      <c r="J85" s="142"/>
      <c r="K85" s="142"/>
      <c r="L85" s="175"/>
      <c r="M85" s="175"/>
      <c r="N85" s="175"/>
      <c r="O85" s="142"/>
      <c r="P85" s="175"/>
      <c r="Q85" s="158"/>
      <c r="R85" s="158"/>
      <c r="S85" s="158"/>
      <c r="T85" s="158"/>
      <c r="U85" s="156"/>
      <c r="V85" s="157"/>
      <c r="W85" s="158"/>
    </row>
    <row r="86" spans="2:23" s="152" customFormat="1" ht="15">
      <c r="B86" s="142"/>
      <c r="C86" s="142"/>
      <c r="D86" s="142"/>
      <c r="E86" s="142"/>
      <c r="F86" s="142"/>
      <c r="G86" s="142"/>
      <c r="H86" s="142"/>
      <c r="I86" s="142"/>
      <c r="J86" s="142"/>
      <c r="K86" s="142"/>
      <c r="L86" s="175"/>
      <c r="M86" s="175"/>
      <c r="N86" s="175"/>
      <c r="O86" s="142"/>
      <c r="P86" s="175"/>
      <c r="Q86" s="158"/>
      <c r="R86" s="158"/>
      <c r="S86" s="158"/>
      <c r="T86" s="158"/>
      <c r="U86" s="156"/>
      <c r="V86" s="157"/>
      <c r="W86" s="158"/>
    </row>
    <row r="87" spans="2:23" s="152" customFormat="1" ht="15">
      <c r="B87" s="142"/>
      <c r="C87" s="142"/>
      <c r="D87" s="142"/>
      <c r="E87" s="142"/>
      <c r="F87" s="142"/>
      <c r="G87" s="142"/>
      <c r="H87" s="142"/>
      <c r="I87" s="142"/>
      <c r="J87" s="142"/>
      <c r="K87" s="142"/>
      <c r="L87" s="175"/>
      <c r="M87" s="175"/>
      <c r="N87" s="175"/>
      <c r="O87" s="142"/>
      <c r="P87" s="175"/>
      <c r="Q87" s="158"/>
      <c r="R87" s="158"/>
      <c r="S87" s="158"/>
      <c r="T87" s="158"/>
      <c r="U87" s="156"/>
      <c r="V87" s="157"/>
      <c r="W87" s="158"/>
    </row>
    <row r="88" spans="2:23" s="152" customFormat="1" ht="15">
      <c r="B88" s="142"/>
      <c r="C88" s="142"/>
      <c r="D88" s="142"/>
      <c r="E88" s="142"/>
      <c r="F88" s="142"/>
      <c r="G88" s="142"/>
      <c r="H88" s="142"/>
      <c r="I88" s="142"/>
      <c r="J88" s="142"/>
      <c r="K88" s="142"/>
      <c r="L88" s="175"/>
      <c r="M88" s="175"/>
      <c r="N88" s="175"/>
      <c r="O88" s="142"/>
      <c r="P88" s="175"/>
      <c r="Q88" s="158"/>
      <c r="R88" s="158"/>
      <c r="S88" s="158"/>
      <c r="T88" s="158"/>
      <c r="U88" s="156"/>
      <c r="V88" s="157"/>
      <c r="W88" s="158"/>
    </row>
    <row r="89" spans="2:23" s="152" customFormat="1" ht="15">
      <c r="B89" s="142"/>
      <c r="C89" s="142"/>
      <c r="D89" s="142"/>
      <c r="E89" s="142"/>
      <c r="F89" s="142"/>
      <c r="G89" s="142"/>
      <c r="H89" s="142"/>
      <c r="I89" s="142"/>
      <c r="J89" s="142"/>
      <c r="K89" s="142"/>
      <c r="L89" s="175"/>
      <c r="M89" s="175"/>
      <c r="N89" s="175"/>
      <c r="O89" s="142"/>
      <c r="P89" s="175"/>
      <c r="Q89" s="158"/>
      <c r="R89" s="158"/>
      <c r="S89" s="158"/>
      <c r="T89" s="158"/>
      <c r="U89" s="156"/>
      <c r="V89" s="157"/>
      <c r="W89" s="158"/>
    </row>
    <row r="90" spans="2:23" s="152" customFormat="1" ht="15">
      <c r="B90" s="142"/>
      <c r="C90" s="142"/>
      <c r="D90" s="142"/>
      <c r="E90" s="142"/>
      <c r="F90" s="142"/>
      <c r="G90" s="142"/>
      <c r="H90" s="142"/>
      <c r="I90" s="142"/>
      <c r="J90" s="142"/>
      <c r="K90" s="142"/>
      <c r="L90" s="175"/>
      <c r="M90" s="175"/>
      <c r="N90" s="175"/>
      <c r="O90" s="142"/>
      <c r="P90" s="175"/>
      <c r="Q90" s="158"/>
      <c r="R90" s="158"/>
      <c r="S90" s="158"/>
      <c r="T90" s="158"/>
      <c r="U90" s="156"/>
      <c r="V90" s="157"/>
      <c r="W90" s="158"/>
    </row>
    <row r="91" spans="2:23" s="152" customFormat="1" ht="15">
      <c r="B91" s="142"/>
      <c r="C91" s="142"/>
      <c r="D91" s="142"/>
      <c r="E91" s="142"/>
      <c r="F91" s="142"/>
      <c r="G91" s="142"/>
      <c r="H91" s="142"/>
      <c r="I91" s="142"/>
      <c r="J91" s="142"/>
      <c r="K91" s="142"/>
      <c r="L91" s="175"/>
      <c r="M91" s="175"/>
      <c r="N91" s="175"/>
      <c r="O91" s="142"/>
      <c r="P91" s="175"/>
      <c r="Q91" s="158"/>
      <c r="R91" s="158"/>
      <c r="S91" s="158"/>
      <c r="T91" s="158"/>
      <c r="U91" s="156"/>
      <c r="V91" s="157"/>
      <c r="W91" s="158"/>
    </row>
    <row r="92" spans="2:23" s="152" customFormat="1" ht="15">
      <c r="B92" s="142"/>
      <c r="C92" s="142"/>
      <c r="D92" s="142"/>
      <c r="E92" s="142"/>
      <c r="F92" s="142"/>
      <c r="G92" s="142"/>
      <c r="H92" s="142"/>
      <c r="I92" s="142"/>
      <c r="J92" s="142"/>
      <c r="K92" s="142"/>
      <c r="L92" s="175"/>
      <c r="M92" s="175"/>
      <c r="N92" s="175"/>
      <c r="O92" s="142"/>
      <c r="P92" s="175"/>
      <c r="Q92" s="158"/>
      <c r="R92" s="158"/>
      <c r="S92" s="158"/>
      <c r="T92" s="158"/>
      <c r="U92" s="156"/>
      <c r="V92" s="157"/>
      <c r="W92" s="158"/>
    </row>
    <row r="93" spans="2:23" s="152" customFormat="1" ht="15">
      <c r="B93" s="142"/>
      <c r="C93" s="142"/>
      <c r="D93" s="142"/>
      <c r="E93" s="142"/>
      <c r="F93" s="142"/>
      <c r="G93" s="142"/>
      <c r="H93" s="142"/>
      <c r="I93" s="142"/>
      <c r="J93" s="142"/>
      <c r="K93" s="142"/>
      <c r="L93" s="175"/>
      <c r="M93" s="175"/>
      <c r="N93" s="175"/>
      <c r="O93" s="142"/>
      <c r="P93" s="175"/>
      <c r="Q93" s="158"/>
      <c r="R93" s="158"/>
      <c r="S93" s="158"/>
      <c r="T93" s="158"/>
      <c r="U93" s="156"/>
      <c r="V93" s="157"/>
      <c r="W93" s="158"/>
    </row>
    <row r="94" spans="2:23" s="152" customFormat="1" ht="15">
      <c r="B94" s="142"/>
      <c r="C94" s="142"/>
      <c r="D94" s="142"/>
      <c r="E94" s="142"/>
      <c r="F94" s="142"/>
      <c r="G94" s="142"/>
      <c r="H94" s="142"/>
      <c r="I94" s="142"/>
      <c r="J94" s="142"/>
      <c r="K94" s="142"/>
      <c r="L94" s="175"/>
      <c r="M94" s="175"/>
      <c r="N94" s="175"/>
      <c r="O94" s="142"/>
      <c r="P94" s="175"/>
      <c r="Q94" s="158"/>
      <c r="R94" s="158"/>
      <c r="S94" s="158"/>
      <c r="T94" s="158"/>
      <c r="U94" s="156"/>
      <c r="V94" s="157"/>
      <c r="W94" s="158"/>
    </row>
    <row r="95" spans="2:23" s="152" customFormat="1" ht="15">
      <c r="B95" s="142"/>
      <c r="C95" s="142"/>
      <c r="D95" s="142"/>
      <c r="E95" s="142"/>
      <c r="F95" s="142"/>
      <c r="G95" s="142"/>
      <c r="H95" s="142"/>
      <c r="I95" s="142"/>
      <c r="J95" s="142"/>
      <c r="K95" s="142"/>
      <c r="L95" s="175"/>
      <c r="M95" s="175"/>
      <c r="N95" s="175"/>
      <c r="O95" s="142"/>
      <c r="P95" s="175"/>
      <c r="Q95" s="158"/>
      <c r="R95" s="158"/>
      <c r="S95" s="158"/>
      <c r="T95" s="158"/>
      <c r="U95" s="156"/>
      <c r="V95" s="157"/>
      <c r="W95" s="158"/>
    </row>
    <row r="96" spans="2:23" s="152" customFormat="1" ht="15">
      <c r="B96" s="142"/>
      <c r="C96" s="142"/>
      <c r="D96" s="142"/>
      <c r="E96" s="142"/>
      <c r="F96" s="142"/>
      <c r="G96" s="142"/>
      <c r="H96" s="142"/>
      <c r="I96" s="142"/>
      <c r="J96" s="142"/>
      <c r="K96" s="142"/>
      <c r="L96" s="175"/>
      <c r="M96" s="175"/>
      <c r="N96" s="175"/>
      <c r="O96" s="142"/>
      <c r="P96" s="175"/>
      <c r="Q96" s="158"/>
      <c r="R96" s="158"/>
      <c r="S96" s="158"/>
      <c r="T96" s="158"/>
      <c r="U96" s="156"/>
      <c r="V96" s="157"/>
      <c r="W96" s="158"/>
    </row>
    <row r="97" spans="2:23" s="152" customFormat="1" ht="15">
      <c r="B97" s="142"/>
      <c r="C97" s="142"/>
      <c r="D97" s="142"/>
      <c r="E97" s="142"/>
      <c r="F97" s="142"/>
      <c r="G97" s="142"/>
      <c r="H97" s="142"/>
      <c r="I97" s="142"/>
      <c r="J97" s="142"/>
      <c r="K97" s="142"/>
      <c r="L97" s="175"/>
      <c r="M97" s="175"/>
      <c r="N97" s="175"/>
      <c r="O97" s="142"/>
      <c r="P97" s="175"/>
      <c r="Q97" s="158"/>
      <c r="R97" s="158"/>
      <c r="S97" s="158"/>
      <c r="T97" s="158"/>
      <c r="U97" s="156"/>
      <c r="V97" s="157"/>
      <c r="W97" s="158"/>
    </row>
    <row r="98" spans="2:23" s="152" customFormat="1" ht="15">
      <c r="B98" s="142"/>
      <c r="C98" s="142"/>
      <c r="D98" s="142"/>
      <c r="E98" s="142"/>
      <c r="F98" s="142"/>
      <c r="G98" s="142"/>
      <c r="H98" s="142"/>
      <c r="I98" s="142"/>
      <c r="J98" s="142"/>
      <c r="K98" s="142"/>
      <c r="L98" s="175"/>
      <c r="M98" s="175"/>
      <c r="N98" s="175"/>
      <c r="O98" s="142"/>
      <c r="P98" s="175"/>
      <c r="Q98" s="158"/>
      <c r="R98" s="158"/>
      <c r="S98" s="158"/>
      <c r="T98" s="158"/>
      <c r="U98" s="156"/>
      <c r="V98" s="157"/>
      <c r="W98" s="158"/>
    </row>
    <row r="99" spans="2:23" s="152" customFormat="1" ht="15">
      <c r="B99" s="142"/>
      <c r="C99" s="142"/>
      <c r="D99" s="142"/>
      <c r="E99" s="142"/>
      <c r="F99" s="142"/>
      <c r="G99" s="142"/>
      <c r="H99" s="142"/>
      <c r="I99" s="142"/>
      <c r="J99" s="142"/>
      <c r="K99" s="142"/>
      <c r="L99" s="175"/>
      <c r="M99" s="175"/>
      <c r="N99" s="175"/>
      <c r="O99" s="142"/>
      <c r="P99" s="175"/>
      <c r="Q99" s="158"/>
      <c r="R99" s="158"/>
      <c r="S99" s="158"/>
      <c r="T99" s="158"/>
      <c r="U99" s="156"/>
      <c r="V99" s="157"/>
      <c r="W99" s="158"/>
    </row>
    <row r="100" spans="2:23" s="152" customFormat="1" ht="15">
      <c r="B100" s="142"/>
      <c r="C100" s="142"/>
      <c r="D100" s="142"/>
      <c r="E100" s="142"/>
      <c r="F100" s="142"/>
      <c r="G100" s="142"/>
      <c r="H100" s="142"/>
      <c r="I100" s="142"/>
      <c r="J100" s="142"/>
      <c r="K100" s="142"/>
      <c r="L100" s="175"/>
      <c r="M100" s="175"/>
      <c r="N100" s="175"/>
      <c r="O100" s="142"/>
      <c r="P100" s="175"/>
      <c r="Q100" s="158"/>
      <c r="R100" s="158"/>
      <c r="S100" s="158"/>
      <c r="T100" s="158"/>
      <c r="U100" s="156"/>
      <c r="V100" s="157"/>
      <c r="W100" s="158"/>
    </row>
    <row r="101" spans="2:23" s="152" customFormat="1" ht="15">
      <c r="B101" s="142"/>
      <c r="C101" s="142"/>
      <c r="D101" s="142"/>
      <c r="E101" s="142"/>
      <c r="F101" s="142"/>
      <c r="G101" s="142"/>
      <c r="H101" s="142"/>
      <c r="I101" s="142"/>
      <c r="J101" s="142"/>
      <c r="K101" s="142"/>
      <c r="L101" s="175"/>
      <c r="M101" s="175"/>
      <c r="N101" s="175"/>
      <c r="O101" s="142"/>
      <c r="P101" s="175"/>
      <c r="Q101" s="158"/>
      <c r="R101" s="158"/>
      <c r="S101" s="158"/>
      <c r="T101" s="158"/>
      <c r="U101" s="156"/>
      <c r="V101" s="157"/>
      <c r="W101" s="158"/>
    </row>
    <row r="102" spans="2:23" s="152" customFormat="1" ht="15">
      <c r="B102" s="142"/>
      <c r="C102" s="142"/>
      <c r="D102" s="142"/>
      <c r="E102" s="142"/>
      <c r="F102" s="142"/>
      <c r="G102" s="142"/>
      <c r="H102" s="142"/>
      <c r="I102" s="142"/>
      <c r="J102" s="142"/>
      <c r="K102" s="142"/>
      <c r="L102" s="175"/>
      <c r="M102" s="175"/>
      <c r="N102" s="175"/>
      <c r="O102" s="142"/>
      <c r="P102" s="175"/>
      <c r="Q102" s="158"/>
      <c r="R102" s="158"/>
      <c r="S102" s="158"/>
      <c r="T102" s="158"/>
      <c r="U102" s="156"/>
      <c r="V102" s="157"/>
      <c r="W102" s="158"/>
    </row>
    <row r="103" spans="2:23" s="152" customFormat="1" ht="15">
      <c r="B103" s="142"/>
      <c r="C103" s="142"/>
      <c r="D103" s="142"/>
      <c r="E103" s="142"/>
      <c r="F103" s="142"/>
      <c r="G103" s="142"/>
      <c r="H103" s="142"/>
      <c r="I103" s="142"/>
      <c r="J103" s="142"/>
      <c r="K103" s="142"/>
      <c r="L103" s="175"/>
      <c r="M103" s="175"/>
      <c r="N103" s="175"/>
      <c r="O103" s="142"/>
      <c r="P103" s="175"/>
      <c r="Q103" s="158"/>
      <c r="R103" s="158"/>
      <c r="S103" s="158"/>
      <c r="T103" s="158"/>
      <c r="U103" s="156"/>
      <c r="V103" s="157"/>
      <c r="W103" s="158"/>
    </row>
    <row r="104" spans="2:23" s="152" customFormat="1" ht="15">
      <c r="B104" s="142"/>
      <c r="C104" s="142"/>
      <c r="D104" s="142"/>
      <c r="E104" s="142"/>
      <c r="F104" s="142"/>
      <c r="G104" s="142"/>
      <c r="H104" s="142"/>
      <c r="I104" s="142"/>
      <c r="J104" s="142"/>
      <c r="K104" s="142"/>
      <c r="L104" s="175"/>
      <c r="M104" s="175"/>
      <c r="N104" s="175"/>
      <c r="O104" s="142"/>
      <c r="P104" s="175"/>
      <c r="Q104" s="158"/>
      <c r="R104" s="158"/>
      <c r="S104" s="158"/>
      <c r="T104" s="158"/>
      <c r="U104" s="156"/>
      <c r="V104" s="157"/>
      <c r="W104" s="158"/>
    </row>
    <row r="105" spans="2:23" s="152" customFormat="1" ht="15">
      <c r="B105" s="142"/>
      <c r="C105" s="142"/>
      <c r="D105" s="142"/>
      <c r="E105" s="142"/>
      <c r="F105" s="142"/>
      <c r="G105" s="142"/>
      <c r="H105" s="142"/>
      <c r="I105" s="142"/>
      <c r="J105" s="142"/>
      <c r="K105" s="142"/>
      <c r="L105" s="175"/>
      <c r="M105" s="175"/>
      <c r="N105" s="175"/>
      <c r="O105" s="142"/>
      <c r="P105" s="175"/>
      <c r="Q105" s="158"/>
      <c r="R105" s="158"/>
      <c r="S105" s="158"/>
      <c r="T105" s="158"/>
      <c r="U105" s="156"/>
      <c r="V105" s="157"/>
      <c r="W105" s="158"/>
    </row>
    <row r="106" spans="2:23" s="152" customFormat="1" ht="15">
      <c r="B106" s="142"/>
      <c r="C106" s="142"/>
      <c r="D106" s="142"/>
      <c r="E106" s="142"/>
      <c r="F106" s="142"/>
      <c r="G106" s="142"/>
      <c r="H106" s="142"/>
      <c r="I106" s="142"/>
      <c r="J106" s="142"/>
      <c r="K106" s="142"/>
      <c r="L106" s="175"/>
      <c r="M106" s="175"/>
      <c r="N106" s="175"/>
      <c r="O106" s="142"/>
      <c r="P106" s="175"/>
      <c r="Q106" s="158"/>
      <c r="R106" s="158"/>
      <c r="S106" s="158"/>
      <c r="T106" s="158"/>
      <c r="U106" s="156"/>
      <c r="V106" s="157"/>
      <c r="W106" s="158"/>
    </row>
    <row r="107" spans="2:23" s="152" customFormat="1" ht="15">
      <c r="B107" s="142"/>
      <c r="C107" s="142"/>
      <c r="D107" s="142"/>
      <c r="E107" s="142"/>
      <c r="F107" s="142"/>
      <c r="G107" s="142"/>
      <c r="H107" s="142"/>
      <c r="I107" s="142"/>
      <c r="J107" s="142"/>
      <c r="K107" s="142"/>
      <c r="L107" s="175"/>
      <c r="M107" s="175"/>
      <c r="N107" s="175"/>
      <c r="O107" s="142"/>
      <c r="P107" s="175"/>
      <c r="Q107" s="158"/>
      <c r="R107" s="158"/>
      <c r="S107" s="158"/>
      <c r="T107" s="158"/>
      <c r="U107" s="156"/>
      <c r="V107" s="157"/>
      <c r="W107" s="158"/>
    </row>
    <row r="108" spans="2:23" s="152" customFormat="1" ht="15">
      <c r="B108" s="142"/>
      <c r="C108" s="142"/>
      <c r="D108" s="142"/>
      <c r="E108" s="142"/>
      <c r="F108" s="142"/>
      <c r="G108" s="142"/>
      <c r="H108" s="142"/>
      <c r="I108" s="142"/>
      <c r="J108" s="142"/>
      <c r="K108" s="142"/>
      <c r="L108" s="175"/>
      <c r="M108" s="175"/>
      <c r="N108" s="175"/>
      <c r="O108" s="142"/>
      <c r="P108" s="175"/>
      <c r="Q108" s="158"/>
      <c r="R108" s="158"/>
      <c r="S108" s="158"/>
      <c r="T108" s="158"/>
      <c r="U108" s="156"/>
      <c r="V108" s="157"/>
      <c r="W108" s="158"/>
    </row>
    <row r="109" spans="2:23" s="152" customFormat="1" ht="15">
      <c r="B109" s="142"/>
      <c r="C109" s="142"/>
      <c r="D109" s="142"/>
      <c r="E109" s="142"/>
      <c r="F109" s="142"/>
      <c r="G109" s="142"/>
      <c r="H109" s="142"/>
      <c r="I109" s="142"/>
      <c r="J109" s="142"/>
      <c r="K109" s="142"/>
      <c r="L109" s="175"/>
      <c r="M109" s="175"/>
      <c r="N109" s="175"/>
      <c r="O109" s="142"/>
      <c r="P109" s="175"/>
      <c r="Q109" s="158"/>
      <c r="R109" s="158"/>
      <c r="S109" s="158"/>
      <c r="T109" s="158"/>
      <c r="U109" s="156"/>
      <c r="V109" s="157"/>
      <c r="W109" s="158"/>
    </row>
    <row r="110" spans="2:23" s="152" customFormat="1" ht="15">
      <c r="B110" s="142"/>
      <c r="C110" s="142"/>
      <c r="D110" s="142"/>
      <c r="E110" s="142"/>
      <c r="F110" s="142"/>
      <c r="G110" s="142"/>
      <c r="H110" s="142"/>
      <c r="I110" s="142"/>
      <c r="J110" s="142"/>
      <c r="K110" s="142"/>
      <c r="L110" s="175"/>
      <c r="M110" s="175"/>
      <c r="N110" s="175"/>
      <c r="O110" s="142"/>
      <c r="P110" s="175"/>
      <c r="Q110" s="158"/>
      <c r="R110" s="158"/>
      <c r="S110" s="158"/>
      <c r="T110" s="158"/>
      <c r="U110" s="156"/>
      <c r="V110" s="157"/>
      <c r="W110" s="158"/>
    </row>
    <row r="111" spans="2:23" s="152" customFormat="1" ht="15">
      <c r="B111" s="142"/>
      <c r="C111" s="142"/>
      <c r="D111" s="142"/>
      <c r="E111" s="142"/>
      <c r="F111" s="142"/>
      <c r="G111" s="142"/>
      <c r="H111" s="142"/>
      <c r="I111" s="142"/>
      <c r="J111" s="142"/>
      <c r="K111" s="142"/>
      <c r="L111" s="175"/>
      <c r="M111" s="175"/>
      <c r="N111" s="175"/>
      <c r="O111" s="142"/>
      <c r="P111" s="175"/>
      <c r="Q111" s="158"/>
      <c r="R111" s="158"/>
      <c r="S111" s="158"/>
      <c r="T111" s="158"/>
      <c r="U111" s="156"/>
      <c r="V111" s="157"/>
      <c r="W111" s="158"/>
    </row>
    <row r="112" spans="2:23" s="152" customFormat="1" ht="15">
      <c r="B112" s="142"/>
      <c r="C112" s="142"/>
      <c r="D112" s="142"/>
      <c r="E112" s="142"/>
      <c r="F112" s="142"/>
      <c r="G112" s="142"/>
      <c r="H112" s="142"/>
      <c r="I112" s="142"/>
      <c r="J112" s="142"/>
      <c r="K112" s="142"/>
      <c r="L112" s="175"/>
      <c r="M112" s="175"/>
      <c r="N112" s="175"/>
      <c r="O112" s="142"/>
      <c r="P112" s="175"/>
      <c r="Q112" s="158"/>
      <c r="R112" s="158"/>
      <c r="S112" s="158"/>
      <c r="T112" s="158"/>
      <c r="U112" s="156"/>
      <c r="V112" s="157"/>
      <c r="W112" s="158"/>
    </row>
    <row r="113" spans="2:23" s="152" customFormat="1" ht="15">
      <c r="B113" s="142"/>
      <c r="C113" s="142"/>
      <c r="D113" s="142"/>
      <c r="E113" s="142"/>
      <c r="F113" s="142"/>
      <c r="G113" s="142"/>
      <c r="H113" s="142"/>
      <c r="I113" s="142"/>
      <c r="J113" s="142"/>
      <c r="K113" s="142"/>
      <c r="L113" s="175"/>
      <c r="M113" s="175"/>
      <c r="N113" s="175"/>
      <c r="O113" s="142"/>
      <c r="P113" s="175"/>
      <c r="Q113" s="158"/>
      <c r="R113" s="158"/>
      <c r="S113" s="158"/>
      <c r="T113" s="158"/>
      <c r="U113" s="156"/>
      <c r="V113" s="157"/>
      <c r="W113" s="158"/>
    </row>
    <row r="114" spans="2:23" s="152" customFormat="1" ht="15">
      <c r="B114" s="142"/>
      <c r="C114" s="142"/>
      <c r="D114" s="142"/>
      <c r="E114" s="142"/>
      <c r="F114" s="142"/>
      <c r="G114" s="142"/>
      <c r="H114" s="142"/>
      <c r="I114" s="142"/>
      <c r="J114" s="142"/>
      <c r="K114" s="142"/>
      <c r="L114" s="175"/>
      <c r="M114" s="175"/>
      <c r="N114" s="175"/>
      <c r="O114" s="142"/>
      <c r="P114" s="175"/>
      <c r="Q114" s="158"/>
      <c r="R114" s="158"/>
      <c r="S114" s="158"/>
      <c r="T114" s="158"/>
      <c r="U114" s="156"/>
      <c r="V114" s="157"/>
      <c r="W114" s="158"/>
    </row>
    <row r="115" spans="2:23" s="152" customFormat="1" ht="15">
      <c r="B115" s="142"/>
      <c r="C115" s="142"/>
      <c r="D115" s="142"/>
      <c r="E115" s="142"/>
      <c r="F115" s="142"/>
      <c r="G115" s="142"/>
      <c r="H115" s="142"/>
      <c r="I115" s="142"/>
      <c r="J115" s="142"/>
      <c r="K115" s="142"/>
      <c r="L115" s="175"/>
      <c r="M115" s="175"/>
      <c r="N115" s="175"/>
      <c r="O115" s="142"/>
      <c r="P115" s="175"/>
      <c r="Q115" s="158"/>
      <c r="R115" s="158"/>
      <c r="S115" s="158"/>
      <c r="T115" s="158"/>
      <c r="U115" s="156"/>
      <c r="V115" s="157"/>
      <c r="W115" s="158"/>
    </row>
    <row r="116" spans="2:23" s="152" customFormat="1" ht="15">
      <c r="B116" s="142"/>
      <c r="C116" s="142"/>
      <c r="D116" s="142"/>
      <c r="E116" s="142"/>
      <c r="F116" s="142"/>
      <c r="G116" s="142"/>
      <c r="H116" s="142"/>
      <c r="I116" s="142"/>
      <c r="J116" s="142"/>
      <c r="K116" s="142"/>
      <c r="L116" s="175"/>
      <c r="M116" s="175"/>
      <c r="N116" s="175"/>
      <c r="O116" s="142"/>
      <c r="P116" s="175"/>
      <c r="Q116" s="158"/>
      <c r="R116" s="158"/>
      <c r="S116" s="158"/>
      <c r="T116" s="158"/>
      <c r="U116" s="156"/>
      <c r="V116" s="157"/>
      <c r="W116" s="158"/>
    </row>
    <row r="117" spans="2:23" s="152" customFormat="1" ht="15">
      <c r="B117" s="142"/>
      <c r="C117" s="142"/>
      <c r="D117" s="142"/>
      <c r="E117" s="142"/>
      <c r="F117" s="142"/>
      <c r="G117" s="142"/>
      <c r="H117" s="142"/>
      <c r="I117" s="142"/>
      <c r="J117" s="142"/>
      <c r="K117" s="142"/>
      <c r="L117" s="175"/>
      <c r="M117" s="175"/>
      <c r="N117" s="175"/>
      <c r="O117" s="142"/>
      <c r="P117" s="175"/>
      <c r="Q117" s="158"/>
      <c r="R117" s="158"/>
      <c r="S117" s="158"/>
      <c r="T117" s="158"/>
      <c r="U117" s="156"/>
      <c r="V117" s="157"/>
      <c r="W117" s="158"/>
    </row>
    <row r="118" spans="2:23" s="152" customFormat="1" ht="15">
      <c r="B118" s="142"/>
      <c r="C118" s="142"/>
      <c r="D118" s="142"/>
      <c r="E118" s="142"/>
      <c r="F118" s="142"/>
      <c r="G118" s="142"/>
      <c r="H118" s="142"/>
      <c r="I118" s="142"/>
      <c r="J118" s="142"/>
      <c r="K118" s="142"/>
      <c r="L118" s="175"/>
      <c r="M118" s="175"/>
      <c r="N118" s="175"/>
      <c r="O118" s="142"/>
      <c r="P118" s="175"/>
      <c r="Q118" s="158"/>
      <c r="R118" s="158"/>
      <c r="S118" s="158"/>
      <c r="T118" s="158"/>
      <c r="U118" s="156"/>
      <c r="V118" s="157"/>
      <c r="W118" s="158"/>
    </row>
    <row r="119" spans="2:23" s="152" customFormat="1" ht="15">
      <c r="B119" s="142"/>
      <c r="C119" s="142"/>
      <c r="D119" s="142"/>
      <c r="E119" s="142"/>
      <c r="F119" s="142"/>
      <c r="G119" s="142"/>
      <c r="H119" s="142"/>
      <c r="I119" s="142"/>
      <c r="J119" s="142"/>
      <c r="K119" s="142"/>
      <c r="L119" s="175"/>
      <c r="M119" s="175"/>
      <c r="N119" s="175"/>
      <c r="O119" s="142"/>
      <c r="P119" s="175"/>
      <c r="Q119" s="158"/>
      <c r="R119" s="158"/>
      <c r="S119" s="158"/>
      <c r="T119" s="158"/>
      <c r="U119" s="156"/>
      <c r="V119" s="157"/>
      <c r="W119" s="158"/>
    </row>
    <row r="120" spans="2:23" s="152" customFormat="1" ht="15">
      <c r="B120" s="142"/>
      <c r="C120" s="142"/>
      <c r="D120" s="142"/>
      <c r="E120" s="142"/>
      <c r="F120" s="142"/>
      <c r="G120" s="142"/>
      <c r="H120" s="142"/>
      <c r="I120" s="142"/>
      <c r="J120" s="142"/>
      <c r="K120" s="142"/>
      <c r="L120" s="175"/>
      <c r="M120" s="175"/>
      <c r="N120" s="175"/>
      <c r="O120" s="142"/>
      <c r="P120" s="175"/>
      <c r="Q120" s="158"/>
      <c r="R120" s="158"/>
      <c r="S120" s="158"/>
      <c r="T120" s="158"/>
      <c r="U120" s="156"/>
      <c r="V120" s="157"/>
      <c r="W120" s="158"/>
    </row>
    <row r="121" spans="2:23" s="152" customFormat="1" ht="15">
      <c r="B121" s="142"/>
      <c r="C121" s="142"/>
      <c r="D121" s="142"/>
      <c r="E121" s="142"/>
      <c r="F121" s="142"/>
      <c r="G121" s="142"/>
      <c r="H121" s="142"/>
      <c r="I121" s="142"/>
      <c r="J121" s="142"/>
      <c r="K121" s="142"/>
      <c r="L121" s="175"/>
      <c r="M121" s="175"/>
      <c r="N121" s="175"/>
      <c r="O121" s="142"/>
      <c r="P121" s="175"/>
      <c r="Q121" s="158"/>
      <c r="R121" s="158"/>
      <c r="S121" s="158"/>
      <c r="T121" s="158"/>
      <c r="U121" s="156"/>
      <c r="V121" s="157"/>
      <c r="W121" s="158"/>
    </row>
    <row r="122" spans="2:23" s="152" customFormat="1" ht="15">
      <c r="B122" s="142"/>
      <c r="C122" s="142"/>
      <c r="D122" s="142"/>
      <c r="E122" s="142"/>
      <c r="F122" s="142"/>
      <c r="G122" s="142"/>
      <c r="H122" s="142"/>
      <c r="I122" s="142"/>
      <c r="J122" s="142"/>
      <c r="K122" s="142"/>
      <c r="L122" s="175"/>
      <c r="M122" s="175"/>
      <c r="N122" s="175"/>
      <c r="O122" s="142"/>
      <c r="P122" s="175"/>
      <c r="Q122" s="158"/>
      <c r="R122" s="158"/>
      <c r="S122" s="158"/>
      <c r="T122" s="158"/>
      <c r="U122" s="156"/>
      <c r="V122" s="157"/>
      <c r="W122" s="158"/>
    </row>
    <row r="123" spans="2:23" s="152" customFormat="1" ht="15">
      <c r="B123" s="142"/>
      <c r="C123" s="142"/>
      <c r="D123" s="142"/>
      <c r="E123" s="142"/>
      <c r="F123" s="142"/>
      <c r="G123" s="142"/>
      <c r="H123" s="142"/>
      <c r="I123" s="142"/>
      <c r="J123" s="142"/>
      <c r="K123" s="142"/>
      <c r="L123" s="175"/>
      <c r="M123" s="175"/>
      <c r="N123" s="175"/>
      <c r="O123" s="142"/>
      <c r="P123" s="175"/>
      <c r="Q123" s="158"/>
      <c r="R123" s="158"/>
      <c r="S123" s="158"/>
      <c r="T123" s="158"/>
      <c r="U123" s="156"/>
      <c r="V123" s="157"/>
      <c r="W123" s="158"/>
    </row>
    <row r="124" spans="2:23" s="152" customFormat="1" ht="15">
      <c r="B124" s="142"/>
      <c r="C124" s="142"/>
      <c r="D124" s="142"/>
      <c r="E124" s="142"/>
      <c r="F124" s="142"/>
      <c r="G124" s="142"/>
      <c r="H124" s="142"/>
      <c r="I124" s="142"/>
      <c r="J124" s="142"/>
      <c r="K124" s="142"/>
      <c r="L124" s="175"/>
      <c r="M124" s="175"/>
      <c r="N124" s="175"/>
      <c r="O124" s="142"/>
      <c r="P124" s="175"/>
      <c r="Q124" s="158"/>
      <c r="R124" s="158"/>
      <c r="S124" s="158"/>
      <c r="T124" s="158"/>
      <c r="U124" s="156"/>
      <c r="V124" s="157"/>
      <c r="W124" s="158"/>
    </row>
    <row r="125" spans="2:23" s="152" customFormat="1" ht="15">
      <c r="B125" s="142"/>
      <c r="C125" s="142"/>
      <c r="D125" s="142"/>
      <c r="E125" s="142"/>
      <c r="F125" s="142"/>
      <c r="G125" s="142"/>
      <c r="H125" s="142"/>
      <c r="I125" s="142"/>
      <c r="J125" s="142"/>
      <c r="K125" s="142"/>
      <c r="L125" s="175"/>
      <c r="M125" s="175"/>
      <c r="N125" s="175"/>
      <c r="O125" s="142"/>
      <c r="P125" s="175"/>
      <c r="Q125" s="158"/>
      <c r="R125" s="158"/>
      <c r="S125" s="158"/>
      <c r="T125" s="158"/>
      <c r="U125" s="156"/>
      <c r="V125" s="157"/>
      <c r="W125" s="158"/>
    </row>
    <row r="126" spans="2:23" s="152" customFormat="1" ht="15">
      <c r="B126" s="142"/>
      <c r="C126" s="142"/>
      <c r="D126" s="142"/>
      <c r="E126" s="142"/>
      <c r="F126" s="142"/>
      <c r="G126" s="142"/>
      <c r="H126" s="142"/>
      <c r="I126" s="142"/>
      <c r="J126" s="142"/>
      <c r="K126" s="142"/>
      <c r="L126" s="175"/>
      <c r="M126" s="175"/>
      <c r="N126" s="175"/>
      <c r="O126" s="142"/>
      <c r="P126" s="175"/>
      <c r="Q126" s="158"/>
      <c r="R126" s="158"/>
      <c r="S126" s="158"/>
      <c r="T126" s="158"/>
      <c r="U126" s="156"/>
      <c r="V126" s="157"/>
      <c r="W126" s="158"/>
    </row>
    <row r="127" spans="2:23" s="152" customFormat="1" ht="15">
      <c r="B127" s="142"/>
      <c r="C127" s="142"/>
      <c r="D127" s="142"/>
      <c r="E127" s="142"/>
      <c r="F127" s="142"/>
      <c r="G127" s="142"/>
      <c r="H127" s="142"/>
      <c r="I127" s="142"/>
      <c r="J127" s="142"/>
      <c r="K127" s="142"/>
      <c r="L127" s="175"/>
      <c r="M127" s="175"/>
      <c r="N127" s="175"/>
      <c r="O127" s="142"/>
      <c r="P127" s="175"/>
      <c r="Q127" s="158"/>
      <c r="R127" s="158"/>
      <c r="S127" s="158"/>
      <c r="T127" s="158"/>
      <c r="U127" s="156"/>
      <c r="V127" s="157"/>
      <c r="W127" s="158"/>
    </row>
    <row r="128" spans="2:23" s="152" customFormat="1" ht="15">
      <c r="B128" s="142"/>
      <c r="C128" s="142"/>
      <c r="D128" s="142"/>
      <c r="E128" s="142"/>
      <c r="F128" s="142"/>
      <c r="G128" s="142"/>
      <c r="H128" s="142"/>
      <c r="I128" s="142"/>
      <c r="J128" s="142"/>
      <c r="K128" s="142"/>
      <c r="L128" s="175"/>
      <c r="M128" s="175"/>
      <c r="N128" s="175"/>
      <c r="O128" s="142"/>
      <c r="P128" s="175"/>
      <c r="Q128" s="158"/>
      <c r="R128" s="158"/>
      <c r="S128" s="158"/>
      <c r="T128" s="158"/>
      <c r="U128" s="156"/>
      <c r="V128" s="157"/>
      <c r="W128" s="158"/>
    </row>
    <row r="129" spans="2:23" s="152" customFormat="1" ht="15">
      <c r="B129" s="142"/>
      <c r="C129" s="142"/>
      <c r="D129" s="142"/>
      <c r="E129" s="142"/>
      <c r="F129" s="142"/>
      <c r="G129" s="142"/>
      <c r="H129" s="142"/>
      <c r="I129" s="142"/>
      <c r="J129" s="142"/>
      <c r="K129" s="142"/>
      <c r="L129" s="175"/>
      <c r="M129" s="175"/>
      <c r="N129" s="175"/>
      <c r="O129" s="142"/>
      <c r="P129" s="175"/>
      <c r="Q129" s="158"/>
      <c r="R129" s="158"/>
      <c r="S129" s="158"/>
      <c r="T129" s="158"/>
      <c r="U129" s="156"/>
      <c r="V129" s="157"/>
      <c r="W129" s="158"/>
    </row>
    <row r="130" spans="2:23" s="152" customFormat="1" ht="15">
      <c r="B130" s="142"/>
      <c r="C130" s="142"/>
      <c r="D130" s="142"/>
      <c r="E130" s="142"/>
      <c r="F130" s="142"/>
      <c r="G130" s="142"/>
      <c r="H130" s="142"/>
      <c r="I130" s="142"/>
      <c r="J130" s="142"/>
      <c r="K130" s="142"/>
      <c r="L130" s="175"/>
      <c r="M130" s="175"/>
      <c r="N130" s="175"/>
      <c r="O130" s="142"/>
      <c r="P130" s="175"/>
      <c r="Q130" s="158"/>
      <c r="R130" s="158"/>
      <c r="S130" s="158"/>
      <c r="T130" s="158"/>
      <c r="U130" s="156"/>
      <c r="V130" s="157"/>
      <c r="W130" s="158"/>
    </row>
    <row r="131" spans="2:23" s="152" customFormat="1" ht="15">
      <c r="B131" s="142"/>
      <c r="C131" s="142"/>
      <c r="D131" s="142"/>
      <c r="E131" s="142"/>
      <c r="F131" s="142"/>
      <c r="G131" s="142"/>
      <c r="H131" s="142"/>
      <c r="I131" s="142"/>
      <c r="J131" s="142"/>
      <c r="K131" s="142"/>
      <c r="L131" s="175"/>
      <c r="M131" s="175"/>
      <c r="N131" s="175"/>
      <c r="O131" s="142"/>
      <c r="P131" s="175"/>
      <c r="Q131" s="158"/>
      <c r="R131" s="158"/>
      <c r="S131" s="158"/>
      <c r="T131" s="158"/>
      <c r="U131" s="156"/>
      <c r="V131" s="157"/>
      <c r="W131" s="158"/>
    </row>
    <row r="132" spans="2:23" s="152" customFormat="1" ht="15">
      <c r="B132" s="142"/>
      <c r="C132" s="142"/>
      <c r="D132" s="142"/>
      <c r="E132" s="142"/>
      <c r="F132" s="142"/>
      <c r="G132" s="142"/>
      <c r="H132" s="142"/>
      <c r="I132" s="142"/>
      <c r="J132" s="142"/>
      <c r="K132" s="142"/>
      <c r="L132" s="175"/>
      <c r="M132" s="175"/>
      <c r="N132" s="175"/>
      <c r="O132" s="142"/>
      <c r="P132" s="175"/>
      <c r="Q132" s="158"/>
      <c r="R132" s="158"/>
      <c r="S132" s="158"/>
      <c r="T132" s="158"/>
      <c r="U132" s="156"/>
      <c r="V132" s="157"/>
      <c r="W132" s="158"/>
    </row>
    <row r="133" spans="2:23" s="152" customFormat="1" ht="15">
      <c r="B133" s="142"/>
      <c r="C133" s="142"/>
      <c r="D133" s="142"/>
      <c r="E133" s="142"/>
      <c r="F133" s="142"/>
      <c r="G133" s="142"/>
      <c r="H133" s="142"/>
      <c r="I133" s="142"/>
      <c r="J133" s="142"/>
      <c r="K133" s="142"/>
      <c r="L133" s="175"/>
      <c r="M133" s="175"/>
      <c r="N133" s="175"/>
      <c r="O133" s="142"/>
      <c r="P133" s="175"/>
      <c r="Q133" s="158"/>
      <c r="R133" s="158"/>
      <c r="S133" s="158"/>
      <c r="T133" s="158"/>
      <c r="U133" s="156"/>
      <c r="V133" s="157"/>
      <c r="W133" s="158"/>
    </row>
    <row r="134" spans="2:23" s="152" customFormat="1" ht="15">
      <c r="B134" s="142"/>
      <c r="C134" s="142"/>
      <c r="D134" s="142"/>
      <c r="E134" s="142"/>
      <c r="F134" s="142"/>
      <c r="G134" s="142"/>
      <c r="H134" s="142"/>
      <c r="I134" s="142"/>
      <c r="J134" s="142"/>
      <c r="K134" s="142"/>
      <c r="L134" s="175"/>
      <c r="M134" s="175"/>
      <c r="N134" s="175"/>
      <c r="O134" s="142"/>
      <c r="P134" s="175"/>
      <c r="Q134" s="158"/>
      <c r="R134" s="158"/>
      <c r="S134" s="158"/>
      <c r="T134" s="158"/>
      <c r="U134" s="156"/>
      <c r="V134" s="157"/>
      <c r="W134" s="158"/>
    </row>
    <row r="135" spans="2:23" s="152" customFormat="1" ht="15">
      <c r="B135" s="142"/>
      <c r="C135" s="142"/>
      <c r="D135" s="142"/>
      <c r="E135" s="142"/>
      <c r="F135" s="142"/>
      <c r="G135" s="142"/>
      <c r="H135" s="142"/>
      <c r="I135" s="142"/>
      <c r="J135" s="142"/>
      <c r="K135" s="142"/>
      <c r="L135" s="175"/>
      <c r="M135" s="175"/>
      <c r="N135" s="175"/>
      <c r="O135" s="142"/>
      <c r="P135" s="175"/>
      <c r="Q135" s="158"/>
      <c r="R135" s="158"/>
      <c r="S135" s="158"/>
      <c r="T135" s="158"/>
      <c r="U135" s="156"/>
      <c r="V135" s="157"/>
      <c r="W135" s="158"/>
    </row>
    <row r="136" spans="2:23" s="152" customFormat="1" ht="15">
      <c r="B136" s="142"/>
      <c r="C136" s="142"/>
      <c r="D136" s="142"/>
      <c r="E136" s="142"/>
      <c r="F136" s="142"/>
      <c r="G136" s="142"/>
      <c r="H136" s="142"/>
      <c r="I136" s="142"/>
      <c r="J136" s="142"/>
      <c r="K136" s="142"/>
      <c r="L136" s="175"/>
      <c r="M136" s="175"/>
      <c r="N136" s="175"/>
      <c r="O136" s="142"/>
      <c r="P136" s="175"/>
      <c r="Q136" s="158"/>
      <c r="R136" s="158"/>
      <c r="S136" s="158"/>
      <c r="T136" s="158"/>
      <c r="U136" s="156"/>
      <c r="V136" s="157"/>
      <c r="W136" s="158"/>
    </row>
    <row r="137" spans="2:23" s="152" customFormat="1" ht="15">
      <c r="B137" s="142"/>
      <c r="C137" s="142"/>
      <c r="D137" s="142"/>
      <c r="E137" s="142"/>
      <c r="F137" s="142"/>
      <c r="G137" s="142"/>
      <c r="H137" s="142"/>
      <c r="I137" s="142"/>
      <c r="J137" s="142"/>
      <c r="K137" s="142"/>
      <c r="L137" s="175"/>
      <c r="M137" s="175"/>
      <c r="N137" s="175"/>
      <c r="O137" s="142"/>
      <c r="P137" s="175"/>
      <c r="Q137" s="158"/>
      <c r="R137" s="158"/>
      <c r="S137" s="158"/>
      <c r="T137" s="158"/>
      <c r="U137" s="156"/>
      <c r="V137" s="157"/>
      <c r="W137" s="158"/>
    </row>
    <row r="138" spans="2:23" s="152" customFormat="1" ht="15">
      <c r="B138" s="142"/>
      <c r="C138" s="142"/>
      <c r="D138" s="142"/>
      <c r="E138" s="142"/>
      <c r="F138" s="142"/>
      <c r="G138" s="142"/>
      <c r="H138" s="142"/>
      <c r="I138" s="142"/>
      <c r="J138" s="142"/>
      <c r="K138" s="142"/>
      <c r="L138" s="175"/>
      <c r="M138" s="175"/>
      <c r="N138" s="175"/>
      <c r="O138" s="142"/>
      <c r="P138" s="175"/>
      <c r="Q138" s="158"/>
      <c r="R138" s="158"/>
      <c r="S138" s="158"/>
      <c r="T138" s="158"/>
      <c r="U138" s="156"/>
      <c r="V138" s="157"/>
      <c r="W138" s="158"/>
    </row>
    <row r="139" spans="2:23" s="152" customFormat="1" ht="15">
      <c r="B139" s="142"/>
      <c r="C139" s="142"/>
      <c r="D139" s="142"/>
      <c r="E139" s="142"/>
      <c r="F139" s="142"/>
      <c r="G139" s="142"/>
      <c r="H139" s="142"/>
      <c r="I139" s="142"/>
      <c r="J139" s="142"/>
      <c r="K139" s="142"/>
      <c r="L139" s="175"/>
      <c r="M139" s="175"/>
      <c r="N139" s="175"/>
      <c r="O139" s="142"/>
      <c r="P139" s="175"/>
      <c r="Q139" s="158"/>
      <c r="R139" s="158"/>
      <c r="S139" s="158"/>
      <c r="T139" s="158"/>
      <c r="U139" s="156"/>
      <c r="V139" s="157"/>
      <c r="W139" s="158"/>
    </row>
    <row r="140" spans="2:23" s="152" customFormat="1" ht="15">
      <c r="B140" s="142"/>
      <c r="C140" s="142"/>
      <c r="D140" s="142"/>
      <c r="E140" s="142"/>
      <c r="F140" s="142"/>
      <c r="G140" s="142"/>
      <c r="H140" s="142"/>
      <c r="I140" s="142"/>
      <c r="J140" s="142"/>
      <c r="K140" s="142"/>
      <c r="L140" s="175"/>
      <c r="M140" s="175"/>
      <c r="N140" s="175"/>
      <c r="O140" s="142"/>
      <c r="P140" s="175"/>
      <c r="Q140" s="158"/>
      <c r="R140" s="158"/>
      <c r="S140" s="158"/>
      <c r="T140" s="158"/>
      <c r="U140" s="156"/>
      <c r="V140" s="157"/>
      <c r="W140" s="158"/>
    </row>
    <row r="141" spans="2:23" s="152" customFormat="1" ht="15">
      <c r="B141" s="142"/>
      <c r="C141" s="142"/>
      <c r="D141" s="142"/>
      <c r="E141" s="142"/>
      <c r="F141" s="142"/>
      <c r="G141" s="142"/>
      <c r="H141" s="142"/>
      <c r="I141" s="142"/>
      <c r="J141" s="142"/>
      <c r="K141" s="142"/>
      <c r="L141" s="175"/>
      <c r="M141" s="175"/>
      <c r="N141" s="175"/>
      <c r="O141" s="142"/>
      <c r="P141" s="175"/>
      <c r="Q141" s="158"/>
      <c r="R141" s="158"/>
      <c r="S141" s="158"/>
      <c r="T141" s="158"/>
      <c r="U141" s="156"/>
      <c r="V141" s="157"/>
      <c r="W141" s="158"/>
    </row>
    <row r="142" spans="2:23" s="152" customFormat="1" ht="15">
      <c r="B142" s="142"/>
      <c r="C142" s="142"/>
      <c r="D142" s="142"/>
      <c r="E142" s="142"/>
      <c r="F142" s="142"/>
      <c r="G142" s="142"/>
      <c r="H142" s="142"/>
      <c r="I142" s="142"/>
      <c r="J142" s="142"/>
      <c r="K142" s="142"/>
      <c r="L142" s="175"/>
      <c r="M142" s="175"/>
      <c r="N142" s="175"/>
      <c r="O142" s="142"/>
      <c r="P142" s="175"/>
      <c r="Q142" s="158"/>
      <c r="R142" s="158"/>
      <c r="S142" s="158"/>
      <c r="T142" s="158"/>
      <c r="U142" s="156"/>
      <c r="V142" s="157"/>
      <c r="W142" s="158"/>
    </row>
    <row r="143" spans="2:23" s="152" customFormat="1" ht="15">
      <c r="B143" s="142"/>
      <c r="C143" s="142"/>
      <c r="D143" s="142"/>
      <c r="E143" s="142"/>
      <c r="F143" s="142"/>
      <c r="G143" s="142"/>
      <c r="H143" s="142"/>
      <c r="I143" s="142"/>
      <c r="J143" s="142"/>
      <c r="K143" s="142"/>
      <c r="L143" s="175"/>
      <c r="M143" s="175"/>
      <c r="N143" s="175"/>
      <c r="O143" s="142"/>
      <c r="P143" s="175"/>
      <c r="Q143" s="158"/>
      <c r="R143" s="158"/>
      <c r="S143" s="158"/>
      <c r="T143" s="158"/>
      <c r="U143" s="156"/>
      <c r="V143" s="157"/>
      <c r="W143" s="158"/>
    </row>
    <row r="144" spans="2:23" s="152" customFormat="1" ht="15">
      <c r="B144" s="142"/>
      <c r="C144" s="142"/>
      <c r="D144" s="142"/>
      <c r="E144" s="142"/>
      <c r="F144" s="142"/>
      <c r="G144" s="142"/>
      <c r="H144" s="142"/>
      <c r="I144" s="142"/>
      <c r="J144" s="142"/>
      <c r="K144" s="142"/>
      <c r="L144" s="175"/>
      <c r="M144" s="175"/>
      <c r="N144" s="175"/>
      <c r="O144" s="142"/>
      <c r="P144" s="175"/>
      <c r="Q144" s="158"/>
      <c r="R144" s="158"/>
      <c r="S144" s="158"/>
      <c r="T144" s="158"/>
      <c r="U144" s="156"/>
      <c r="V144" s="157"/>
      <c r="W144" s="158"/>
    </row>
    <row r="145" spans="2:23" s="152" customFormat="1" ht="15">
      <c r="B145" s="142"/>
      <c r="C145" s="142"/>
      <c r="D145" s="142"/>
      <c r="E145" s="142"/>
      <c r="F145" s="142"/>
      <c r="G145" s="142"/>
      <c r="H145" s="142"/>
      <c r="I145" s="142"/>
      <c r="J145" s="142"/>
      <c r="K145" s="142"/>
      <c r="L145" s="175"/>
      <c r="M145" s="175"/>
      <c r="N145" s="175"/>
      <c r="O145" s="142"/>
      <c r="P145" s="175"/>
      <c r="Q145" s="158"/>
      <c r="R145" s="158"/>
      <c r="S145" s="158"/>
      <c r="T145" s="158"/>
      <c r="U145" s="156"/>
      <c r="V145" s="157"/>
      <c r="W145" s="158"/>
    </row>
    <row r="146" spans="2:23" s="152" customFormat="1" ht="15">
      <c r="B146" s="142"/>
      <c r="C146" s="142"/>
      <c r="D146" s="142"/>
      <c r="E146" s="142"/>
      <c r="F146" s="142"/>
      <c r="G146" s="142"/>
      <c r="H146" s="142"/>
      <c r="I146" s="142"/>
      <c r="J146" s="142"/>
      <c r="K146" s="142"/>
      <c r="L146" s="175"/>
      <c r="M146" s="175"/>
      <c r="N146" s="175"/>
      <c r="O146" s="142"/>
      <c r="P146" s="175"/>
      <c r="Q146" s="158"/>
      <c r="R146" s="158"/>
      <c r="S146" s="158"/>
      <c r="T146" s="158"/>
      <c r="U146" s="156"/>
      <c r="V146" s="157"/>
      <c r="W146" s="158"/>
    </row>
    <row r="147" spans="2:23" s="152" customFormat="1" ht="15">
      <c r="B147" s="142"/>
      <c r="C147" s="142"/>
      <c r="D147" s="142"/>
      <c r="E147" s="142"/>
      <c r="F147" s="142"/>
      <c r="G147" s="142"/>
      <c r="H147" s="142"/>
      <c r="I147" s="142"/>
      <c r="J147" s="142"/>
      <c r="K147" s="142"/>
      <c r="L147" s="175"/>
      <c r="M147" s="175"/>
      <c r="N147" s="175"/>
      <c r="O147" s="142"/>
      <c r="P147" s="175"/>
      <c r="Q147" s="158"/>
      <c r="R147" s="158"/>
      <c r="S147" s="158"/>
      <c r="T147" s="158"/>
      <c r="U147" s="156"/>
      <c r="V147" s="157"/>
      <c r="W147" s="158"/>
    </row>
    <row r="148" spans="2:23" s="152" customFormat="1" ht="15">
      <c r="B148" s="142"/>
      <c r="C148" s="142"/>
      <c r="D148" s="142"/>
      <c r="E148" s="142"/>
      <c r="F148" s="142"/>
      <c r="G148" s="142"/>
      <c r="H148" s="142"/>
      <c r="I148" s="142"/>
      <c r="J148" s="142"/>
      <c r="K148" s="142"/>
      <c r="L148" s="175"/>
      <c r="M148" s="175"/>
      <c r="N148" s="175"/>
      <c r="O148" s="142"/>
      <c r="P148" s="175"/>
      <c r="Q148" s="158"/>
      <c r="R148" s="158"/>
      <c r="S148" s="158"/>
      <c r="T148" s="158"/>
      <c r="U148" s="156"/>
      <c r="V148" s="157"/>
      <c r="W148" s="158"/>
    </row>
    <row r="149" spans="2:23" s="152" customFormat="1" ht="15">
      <c r="B149" s="142"/>
      <c r="C149" s="142"/>
      <c r="D149" s="142"/>
      <c r="E149" s="142"/>
      <c r="F149" s="142"/>
      <c r="G149" s="142"/>
      <c r="H149" s="142"/>
      <c r="I149" s="142"/>
      <c r="J149" s="142"/>
      <c r="K149" s="142"/>
      <c r="L149" s="175"/>
      <c r="M149" s="175"/>
      <c r="N149" s="175"/>
      <c r="O149" s="142"/>
      <c r="P149" s="175"/>
      <c r="Q149" s="158"/>
      <c r="R149" s="158"/>
      <c r="S149" s="158"/>
      <c r="T149" s="158"/>
      <c r="U149" s="156"/>
      <c r="V149" s="157"/>
      <c r="W149" s="158"/>
    </row>
    <row r="150" spans="2:23" s="152" customFormat="1" ht="15">
      <c r="B150" s="142"/>
      <c r="C150" s="142"/>
      <c r="D150" s="142"/>
      <c r="E150" s="142"/>
      <c r="F150" s="142"/>
      <c r="G150" s="142"/>
      <c r="H150" s="142"/>
      <c r="I150" s="142"/>
      <c r="J150" s="142"/>
      <c r="K150" s="142"/>
      <c r="L150" s="175"/>
      <c r="M150" s="175"/>
      <c r="N150" s="175"/>
      <c r="O150" s="142"/>
      <c r="P150" s="175"/>
      <c r="Q150" s="158"/>
      <c r="R150" s="158"/>
      <c r="S150" s="158"/>
      <c r="T150" s="158"/>
      <c r="U150" s="156"/>
      <c r="V150" s="157"/>
      <c r="W150" s="158"/>
    </row>
    <row r="151" spans="2:23" s="152" customFormat="1" ht="15">
      <c r="B151" s="142"/>
      <c r="C151" s="142"/>
      <c r="D151" s="142"/>
      <c r="E151" s="142"/>
      <c r="F151" s="142"/>
      <c r="G151" s="142"/>
      <c r="H151" s="142"/>
      <c r="I151" s="142"/>
      <c r="J151" s="142"/>
      <c r="K151" s="142"/>
      <c r="L151" s="175"/>
      <c r="M151" s="175"/>
      <c r="N151" s="175"/>
      <c r="O151" s="142"/>
      <c r="P151" s="175"/>
      <c r="Q151" s="158"/>
      <c r="R151" s="158"/>
      <c r="S151" s="158"/>
      <c r="T151" s="158"/>
      <c r="U151" s="156"/>
      <c r="V151" s="157"/>
      <c r="W151" s="158"/>
    </row>
    <row r="152" spans="2:23" s="152" customFormat="1" ht="15">
      <c r="B152" s="142"/>
      <c r="C152" s="142"/>
      <c r="D152" s="142"/>
      <c r="E152" s="142"/>
      <c r="F152" s="142"/>
      <c r="G152" s="142"/>
      <c r="H152" s="142"/>
      <c r="I152" s="142"/>
      <c r="J152" s="142"/>
      <c r="K152" s="142"/>
      <c r="L152" s="175"/>
      <c r="M152" s="175"/>
      <c r="N152" s="175"/>
      <c r="O152" s="142"/>
      <c r="P152" s="175"/>
      <c r="Q152" s="158"/>
      <c r="R152" s="158"/>
      <c r="S152" s="158"/>
      <c r="T152" s="158"/>
      <c r="U152" s="156"/>
      <c r="V152" s="157"/>
      <c r="W152" s="158"/>
    </row>
    <row r="153" spans="2:23" s="152" customFormat="1" ht="15">
      <c r="B153" s="142"/>
      <c r="C153" s="142"/>
      <c r="D153" s="142"/>
      <c r="E153" s="142"/>
      <c r="F153" s="142"/>
      <c r="G153" s="142"/>
      <c r="H153" s="142"/>
      <c r="I153" s="142"/>
      <c r="J153" s="142"/>
      <c r="K153" s="142"/>
      <c r="L153" s="175"/>
      <c r="M153" s="175"/>
      <c r="N153" s="175"/>
      <c r="O153" s="142"/>
      <c r="P153" s="175"/>
      <c r="Q153" s="158"/>
      <c r="R153" s="158"/>
      <c r="S153" s="158"/>
      <c r="T153" s="158"/>
      <c r="U153" s="156"/>
      <c r="V153" s="157"/>
      <c r="W153" s="158"/>
    </row>
    <row r="154" spans="2:23" s="152" customFormat="1" ht="15">
      <c r="B154" s="142"/>
      <c r="C154" s="142"/>
      <c r="D154" s="142"/>
      <c r="E154" s="142"/>
      <c r="F154" s="142"/>
      <c r="G154" s="142"/>
      <c r="H154" s="142"/>
      <c r="I154" s="142"/>
      <c r="J154" s="142"/>
      <c r="K154" s="142"/>
      <c r="L154" s="175"/>
      <c r="M154" s="175"/>
      <c r="N154" s="175"/>
      <c r="O154" s="142"/>
      <c r="P154" s="175"/>
      <c r="Q154" s="158"/>
      <c r="R154" s="158"/>
      <c r="S154" s="158"/>
      <c r="T154" s="158"/>
      <c r="U154" s="156"/>
      <c r="V154" s="157"/>
      <c r="W154" s="158"/>
    </row>
    <row r="155" spans="2:23" s="152" customFormat="1" ht="15">
      <c r="B155" s="142"/>
      <c r="C155" s="142"/>
      <c r="D155" s="142"/>
      <c r="E155" s="142"/>
      <c r="F155" s="142"/>
      <c r="G155" s="142"/>
      <c r="H155" s="142"/>
      <c r="I155" s="142"/>
      <c r="J155" s="142"/>
      <c r="K155" s="142"/>
      <c r="L155" s="175"/>
      <c r="M155" s="175"/>
      <c r="N155" s="175"/>
      <c r="O155" s="142"/>
      <c r="P155" s="175"/>
      <c r="Q155" s="158"/>
      <c r="R155" s="158"/>
      <c r="S155" s="158"/>
      <c r="T155" s="158"/>
      <c r="U155" s="156"/>
      <c r="V155" s="157"/>
      <c r="W155" s="158"/>
    </row>
    <row r="156" spans="2:23" s="152" customFormat="1" ht="15">
      <c r="B156" s="142"/>
      <c r="C156" s="142"/>
      <c r="D156" s="142"/>
      <c r="E156" s="142"/>
      <c r="F156" s="142"/>
      <c r="G156" s="142"/>
      <c r="H156" s="142"/>
      <c r="I156" s="142"/>
      <c r="J156" s="142"/>
      <c r="K156" s="142"/>
      <c r="L156" s="175"/>
      <c r="M156" s="175"/>
      <c r="N156" s="175"/>
      <c r="O156" s="142"/>
      <c r="P156" s="175"/>
      <c r="Q156" s="158"/>
      <c r="R156" s="158"/>
      <c r="S156" s="158"/>
      <c r="T156" s="158"/>
      <c r="U156" s="156"/>
      <c r="V156" s="157"/>
      <c r="W156" s="158"/>
    </row>
    <row r="157" spans="2:23" s="152" customFormat="1" ht="15">
      <c r="B157" s="142"/>
      <c r="C157" s="142"/>
      <c r="D157" s="142"/>
      <c r="E157" s="142"/>
      <c r="F157" s="142"/>
      <c r="G157" s="142"/>
      <c r="H157" s="142"/>
      <c r="I157" s="142"/>
      <c r="J157" s="142"/>
      <c r="K157" s="142"/>
      <c r="L157" s="175"/>
      <c r="M157" s="175"/>
      <c r="N157" s="175"/>
      <c r="O157" s="142"/>
      <c r="P157" s="175"/>
      <c r="Q157" s="158"/>
      <c r="R157" s="158"/>
      <c r="S157" s="158"/>
      <c r="T157" s="158"/>
      <c r="U157" s="156"/>
      <c r="V157" s="157"/>
      <c r="W157" s="158"/>
    </row>
    <row r="158" spans="2:23" s="152" customFormat="1" ht="15">
      <c r="B158" s="142"/>
      <c r="C158" s="142"/>
      <c r="D158" s="142"/>
      <c r="E158" s="142"/>
      <c r="F158" s="142"/>
      <c r="G158" s="142"/>
      <c r="H158" s="142"/>
      <c r="I158" s="142"/>
      <c r="J158" s="142"/>
      <c r="K158" s="142"/>
      <c r="L158" s="175"/>
      <c r="M158" s="175"/>
      <c r="N158" s="175"/>
      <c r="O158" s="142"/>
      <c r="P158" s="175"/>
      <c r="Q158" s="158"/>
      <c r="R158" s="158"/>
      <c r="S158" s="158"/>
      <c r="T158" s="158"/>
      <c r="U158" s="156"/>
      <c r="V158" s="157"/>
      <c r="W158" s="158"/>
    </row>
    <row r="159" spans="2:23" s="152" customFormat="1" ht="15">
      <c r="B159" s="142"/>
      <c r="C159" s="142"/>
      <c r="D159" s="142"/>
      <c r="E159" s="142"/>
      <c r="F159" s="142"/>
      <c r="G159" s="142"/>
      <c r="H159" s="142"/>
      <c r="I159" s="142"/>
      <c r="J159" s="142"/>
      <c r="K159" s="142"/>
      <c r="L159" s="175"/>
      <c r="M159" s="175"/>
      <c r="N159" s="175"/>
      <c r="O159" s="142"/>
      <c r="P159" s="175"/>
      <c r="Q159" s="158"/>
      <c r="R159" s="158"/>
      <c r="S159" s="158"/>
      <c r="T159" s="158"/>
      <c r="U159" s="156"/>
      <c r="V159" s="157"/>
      <c r="W159" s="158"/>
    </row>
    <row r="160" spans="2:23" s="152" customFormat="1" ht="15">
      <c r="B160" s="142"/>
      <c r="C160" s="142"/>
      <c r="D160" s="142"/>
      <c r="E160" s="142"/>
      <c r="F160" s="142"/>
      <c r="G160" s="142"/>
      <c r="H160" s="142"/>
      <c r="I160" s="142"/>
      <c r="J160" s="142"/>
      <c r="K160" s="142"/>
      <c r="L160" s="175"/>
      <c r="M160" s="175"/>
      <c r="N160" s="175"/>
      <c r="O160" s="142"/>
      <c r="P160" s="175"/>
      <c r="Q160" s="158"/>
      <c r="R160" s="158"/>
      <c r="S160" s="158"/>
      <c r="T160" s="158"/>
      <c r="U160" s="156"/>
      <c r="V160" s="157"/>
      <c r="W160" s="158"/>
    </row>
    <row r="161" spans="2:23" s="152" customFormat="1" ht="15">
      <c r="B161" s="142"/>
      <c r="C161" s="142"/>
      <c r="D161" s="142"/>
      <c r="E161" s="142"/>
      <c r="F161" s="142"/>
      <c r="G161" s="142"/>
      <c r="H161" s="142"/>
      <c r="I161" s="142"/>
      <c r="J161" s="142"/>
      <c r="K161" s="142"/>
      <c r="L161" s="175"/>
      <c r="M161" s="175"/>
      <c r="N161" s="175"/>
      <c r="O161" s="142"/>
      <c r="P161" s="175"/>
      <c r="Q161" s="158"/>
      <c r="R161" s="158"/>
      <c r="S161" s="158"/>
      <c r="T161" s="158"/>
      <c r="U161" s="156"/>
      <c r="V161" s="157"/>
      <c r="W161" s="158"/>
    </row>
    <row r="162" spans="2:23" s="152" customFormat="1" ht="15">
      <c r="B162" s="142"/>
      <c r="C162" s="142"/>
      <c r="D162" s="142"/>
      <c r="E162" s="142"/>
      <c r="F162" s="142"/>
      <c r="G162" s="142"/>
      <c r="H162" s="142"/>
      <c r="I162" s="142"/>
      <c r="J162" s="142"/>
      <c r="K162" s="142"/>
      <c r="L162" s="175"/>
      <c r="M162" s="175"/>
      <c r="N162" s="175"/>
      <c r="O162" s="142"/>
      <c r="P162" s="175"/>
      <c r="Q162" s="158"/>
      <c r="R162" s="158"/>
      <c r="S162" s="158"/>
      <c r="T162" s="158"/>
      <c r="U162" s="156"/>
      <c r="V162" s="157"/>
      <c r="W162" s="158"/>
    </row>
    <row r="163" spans="2:23" s="152" customFormat="1" ht="15">
      <c r="B163" s="142"/>
      <c r="C163" s="142"/>
      <c r="D163" s="142"/>
      <c r="E163" s="142"/>
      <c r="F163" s="142"/>
      <c r="G163" s="142"/>
      <c r="H163" s="142"/>
      <c r="I163" s="142"/>
      <c r="J163" s="142"/>
      <c r="K163" s="142"/>
      <c r="L163" s="175"/>
      <c r="M163" s="175"/>
      <c r="N163" s="175"/>
      <c r="O163" s="142"/>
      <c r="P163" s="175"/>
      <c r="Q163" s="158"/>
      <c r="R163" s="158"/>
      <c r="S163" s="158"/>
      <c r="T163" s="158"/>
      <c r="U163" s="156"/>
      <c r="V163" s="157"/>
      <c r="W163" s="158"/>
    </row>
    <row r="164" spans="2:23" s="152" customFormat="1" ht="15">
      <c r="B164" s="142"/>
      <c r="C164" s="142"/>
      <c r="D164" s="142"/>
      <c r="E164" s="142"/>
      <c r="F164" s="142"/>
      <c r="G164" s="142"/>
      <c r="H164" s="142"/>
      <c r="I164" s="142"/>
      <c r="J164" s="142"/>
      <c r="K164" s="142"/>
      <c r="L164" s="175"/>
      <c r="M164" s="175"/>
      <c r="N164" s="175"/>
      <c r="O164" s="142"/>
      <c r="P164" s="175"/>
      <c r="Q164" s="158"/>
      <c r="R164" s="158"/>
      <c r="S164" s="158"/>
      <c r="T164" s="158"/>
      <c r="U164" s="156"/>
      <c r="V164" s="157"/>
      <c r="W164" s="158"/>
    </row>
    <row r="165" spans="2:23" s="152" customFormat="1" ht="15">
      <c r="B165" s="142"/>
      <c r="C165" s="142"/>
      <c r="D165" s="142"/>
      <c r="E165" s="142"/>
      <c r="F165" s="142"/>
      <c r="G165" s="142"/>
      <c r="H165" s="142"/>
      <c r="I165" s="142"/>
      <c r="J165" s="142"/>
      <c r="K165" s="142"/>
      <c r="L165" s="175"/>
      <c r="M165" s="175"/>
      <c r="N165" s="175"/>
      <c r="O165" s="142"/>
      <c r="P165" s="175"/>
      <c r="Q165" s="158"/>
      <c r="R165" s="158"/>
      <c r="S165" s="158"/>
      <c r="T165" s="158"/>
      <c r="U165" s="156"/>
      <c r="V165" s="157"/>
      <c r="W165" s="158"/>
    </row>
    <row r="166" spans="2:23" s="152" customFormat="1" ht="15">
      <c r="B166" s="142"/>
      <c r="C166" s="142"/>
      <c r="D166" s="142"/>
      <c r="E166" s="142"/>
      <c r="F166" s="142"/>
      <c r="G166" s="142"/>
      <c r="H166" s="142"/>
      <c r="I166" s="142"/>
      <c r="J166" s="142"/>
      <c r="K166" s="142"/>
      <c r="L166" s="175"/>
      <c r="M166" s="175"/>
      <c r="N166" s="175"/>
      <c r="O166" s="142"/>
      <c r="P166" s="175"/>
      <c r="Q166" s="158"/>
      <c r="R166" s="158"/>
      <c r="S166" s="158"/>
      <c r="T166" s="158"/>
      <c r="U166" s="156"/>
      <c r="V166" s="157"/>
      <c r="W166" s="158"/>
    </row>
    <row r="167" spans="2:23" s="152" customFormat="1" ht="15">
      <c r="B167" s="142"/>
      <c r="C167" s="142"/>
      <c r="D167" s="142"/>
      <c r="E167" s="142"/>
      <c r="F167" s="142"/>
      <c r="G167" s="142"/>
      <c r="H167" s="142"/>
      <c r="I167" s="142"/>
      <c r="J167" s="142"/>
      <c r="K167" s="142"/>
      <c r="L167" s="175"/>
      <c r="M167" s="175"/>
      <c r="N167" s="175"/>
      <c r="O167" s="142"/>
      <c r="P167" s="175"/>
      <c r="Q167" s="158"/>
      <c r="R167" s="158"/>
      <c r="S167" s="158"/>
      <c r="T167" s="158"/>
      <c r="U167" s="156"/>
      <c r="V167" s="157"/>
      <c r="W167" s="158"/>
    </row>
    <row r="168" spans="2:23" s="152" customFormat="1" ht="15">
      <c r="B168" s="142"/>
      <c r="C168" s="142"/>
      <c r="D168" s="142"/>
      <c r="E168" s="142"/>
      <c r="F168" s="142"/>
      <c r="G168" s="142"/>
      <c r="H168" s="142"/>
      <c r="I168" s="142"/>
      <c r="J168" s="142"/>
      <c r="K168" s="142"/>
      <c r="L168" s="175"/>
      <c r="M168" s="175"/>
      <c r="N168" s="175"/>
      <c r="O168" s="142"/>
      <c r="P168" s="175"/>
      <c r="Q168" s="158"/>
      <c r="R168" s="158"/>
      <c r="S168" s="158"/>
      <c r="T168" s="158"/>
      <c r="U168" s="156"/>
      <c r="V168" s="157"/>
      <c r="W168" s="158"/>
    </row>
    <row r="169" spans="2:23" s="152" customFormat="1" ht="15">
      <c r="B169" s="142"/>
      <c r="C169" s="142"/>
      <c r="D169" s="142"/>
      <c r="E169" s="142"/>
      <c r="F169" s="142"/>
      <c r="G169" s="142"/>
      <c r="H169" s="142"/>
      <c r="I169" s="142"/>
      <c r="J169" s="142"/>
      <c r="K169" s="142"/>
      <c r="L169" s="175"/>
      <c r="M169" s="175"/>
      <c r="N169" s="175"/>
      <c r="O169" s="142"/>
      <c r="P169" s="175"/>
      <c r="Q169" s="158"/>
      <c r="R169" s="158"/>
      <c r="S169" s="158"/>
      <c r="T169" s="158"/>
      <c r="U169" s="156"/>
      <c r="V169" s="157"/>
      <c r="W169" s="158"/>
    </row>
    <row r="170" spans="2:23" s="152" customFormat="1" ht="15">
      <c r="B170" s="142"/>
      <c r="C170" s="142"/>
      <c r="D170" s="142"/>
      <c r="E170" s="142"/>
      <c r="F170" s="142"/>
      <c r="G170" s="142"/>
      <c r="H170" s="142"/>
      <c r="I170" s="142"/>
      <c r="J170" s="142"/>
      <c r="K170" s="142"/>
      <c r="L170" s="175"/>
      <c r="M170" s="175"/>
      <c r="N170" s="175"/>
      <c r="O170" s="142"/>
      <c r="P170" s="175"/>
      <c r="Q170" s="158"/>
      <c r="R170" s="158"/>
      <c r="S170" s="158"/>
      <c r="T170" s="158"/>
      <c r="U170" s="156"/>
      <c r="V170" s="157"/>
      <c r="W170" s="158"/>
    </row>
    <row r="171" spans="2:23" s="152" customFormat="1" ht="15">
      <c r="B171" s="142"/>
      <c r="C171" s="142"/>
      <c r="D171" s="142"/>
      <c r="E171" s="142"/>
      <c r="F171" s="142"/>
      <c r="G171" s="142"/>
      <c r="H171" s="142"/>
      <c r="I171" s="142"/>
      <c r="J171" s="142"/>
      <c r="K171" s="142"/>
      <c r="L171" s="175"/>
      <c r="M171" s="175"/>
      <c r="N171" s="175"/>
      <c r="O171" s="142"/>
      <c r="P171" s="175"/>
      <c r="Q171" s="158"/>
      <c r="R171" s="158"/>
      <c r="S171" s="158"/>
      <c r="T171" s="158"/>
      <c r="U171" s="156"/>
      <c r="V171" s="157"/>
      <c r="W171" s="158"/>
    </row>
    <row r="172" spans="2:23" s="152" customFormat="1" ht="15">
      <c r="B172" s="142"/>
      <c r="C172" s="142"/>
      <c r="D172" s="142"/>
      <c r="E172" s="142"/>
      <c r="F172" s="142"/>
      <c r="G172" s="142"/>
      <c r="H172" s="142"/>
      <c r="I172" s="142"/>
      <c r="J172" s="142"/>
      <c r="K172" s="142"/>
      <c r="L172" s="175"/>
      <c r="M172" s="175"/>
      <c r="N172" s="175"/>
      <c r="O172" s="142"/>
      <c r="P172" s="175"/>
      <c r="Q172" s="158"/>
      <c r="R172" s="158"/>
      <c r="S172" s="158"/>
      <c r="T172" s="158"/>
      <c r="U172" s="156"/>
      <c r="V172" s="157"/>
      <c r="W172" s="158"/>
    </row>
    <row r="173" spans="2:23" s="152" customFormat="1" ht="15">
      <c r="B173" s="142"/>
      <c r="C173" s="142"/>
      <c r="D173" s="142"/>
      <c r="E173" s="142"/>
      <c r="F173" s="142"/>
      <c r="G173" s="142"/>
      <c r="H173" s="142"/>
      <c r="I173" s="142"/>
      <c r="J173" s="142"/>
      <c r="K173" s="142"/>
      <c r="L173" s="175"/>
      <c r="M173" s="175"/>
      <c r="N173" s="175"/>
      <c r="O173" s="142"/>
      <c r="P173" s="175"/>
      <c r="Q173" s="158"/>
      <c r="R173" s="158"/>
      <c r="S173" s="158"/>
      <c r="T173" s="158"/>
      <c r="U173" s="156"/>
      <c r="V173" s="157"/>
      <c r="W173" s="158"/>
    </row>
    <row r="174" spans="2:23" s="152" customFormat="1" ht="15">
      <c r="B174" s="142"/>
      <c r="C174" s="142"/>
      <c r="D174" s="142"/>
      <c r="E174" s="142"/>
      <c r="F174" s="142"/>
      <c r="G174" s="142"/>
      <c r="H174" s="142"/>
      <c r="I174" s="142"/>
      <c r="J174" s="142"/>
      <c r="K174" s="142"/>
      <c r="L174" s="175"/>
      <c r="M174" s="175"/>
      <c r="N174" s="175"/>
      <c r="O174" s="142"/>
      <c r="P174" s="175"/>
      <c r="Q174" s="158"/>
      <c r="R174" s="158"/>
      <c r="S174" s="158"/>
      <c r="T174" s="158"/>
      <c r="U174" s="156"/>
      <c r="V174" s="157"/>
      <c r="W174" s="158"/>
    </row>
    <row r="175" spans="2:23" s="152" customFormat="1" ht="15">
      <c r="B175" s="142"/>
      <c r="C175" s="142"/>
      <c r="D175" s="142"/>
      <c r="E175" s="142"/>
      <c r="F175" s="142"/>
      <c r="G175" s="142"/>
      <c r="H175" s="142"/>
      <c r="I175" s="142"/>
      <c r="J175" s="142"/>
      <c r="K175" s="142"/>
      <c r="L175" s="175"/>
      <c r="M175" s="175"/>
      <c r="N175" s="175"/>
      <c r="O175" s="142"/>
      <c r="P175" s="175"/>
      <c r="Q175" s="158"/>
      <c r="R175" s="158"/>
      <c r="S175" s="158"/>
      <c r="T175" s="158"/>
      <c r="U175" s="156"/>
      <c r="V175" s="157"/>
      <c r="W175" s="158"/>
    </row>
    <row r="176" spans="2:23" s="152" customFormat="1" ht="15">
      <c r="B176" s="142"/>
      <c r="C176" s="142"/>
      <c r="D176" s="142"/>
      <c r="E176" s="142"/>
      <c r="F176" s="142"/>
      <c r="G176" s="142"/>
      <c r="H176" s="142"/>
      <c r="I176" s="142"/>
      <c r="J176" s="142"/>
      <c r="K176" s="142"/>
      <c r="L176" s="175"/>
      <c r="M176" s="175"/>
      <c r="N176" s="175"/>
      <c r="O176" s="142"/>
      <c r="P176" s="175"/>
      <c r="Q176" s="158"/>
      <c r="R176" s="158"/>
      <c r="S176" s="158"/>
      <c r="T176" s="158"/>
      <c r="U176" s="156"/>
      <c r="V176" s="157"/>
      <c r="W176" s="158"/>
    </row>
    <row r="177" spans="2:23" s="152" customFormat="1" ht="15">
      <c r="B177" s="142"/>
      <c r="C177" s="142"/>
      <c r="D177" s="142"/>
      <c r="E177" s="142"/>
      <c r="F177" s="142"/>
      <c r="G177" s="142"/>
      <c r="H177" s="142"/>
      <c r="I177" s="142"/>
      <c r="J177" s="142"/>
      <c r="K177" s="142"/>
      <c r="L177" s="175"/>
      <c r="M177" s="175"/>
      <c r="N177" s="175"/>
      <c r="O177" s="142"/>
      <c r="P177" s="175"/>
      <c r="Q177" s="158"/>
      <c r="R177" s="158"/>
      <c r="S177" s="158"/>
      <c r="T177" s="158"/>
      <c r="U177" s="156"/>
      <c r="V177" s="157"/>
      <c r="W177" s="158"/>
    </row>
    <row r="178" spans="2:23" s="152" customFormat="1" ht="15">
      <c r="B178" s="142"/>
      <c r="C178" s="142"/>
      <c r="D178" s="142"/>
      <c r="E178" s="142"/>
      <c r="F178" s="142"/>
      <c r="G178" s="142"/>
      <c r="H178" s="142"/>
      <c r="I178" s="142"/>
      <c r="J178" s="142"/>
      <c r="K178" s="142"/>
      <c r="L178" s="175"/>
      <c r="M178" s="175"/>
      <c r="N178" s="175"/>
      <c r="O178" s="142"/>
      <c r="P178" s="175"/>
      <c r="Q178" s="158"/>
      <c r="R178" s="158"/>
      <c r="S178" s="158"/>
      <c r="T178" s="158"/>
      <c r="U178" s="156"/>
      <c r="V178" s="157"/>
      <c r="W178" s="158"/>
    </row>
    <row r="179" spans="2:23" s="152" customFormat="1" ht="15">
      <c r="B179" s="142"/>
      <c r="C179" s="142"/>
      <c r="D179" s="142"/>
      <c r="E179" s="142"/>
      <c r="F179" s="142"/>
      <c r="G179" s="142"/>
      <c r="H179" s="142"/>
      <c r="I179" s="142"/>
      <c r="J179" s="142"/>
      <c r="K179" s="142"/>
      <c r="L179" s="175"/>
      <c r="M179" s="175"/>
      <c r="N179" s="175"/>
      <c r="O179" s="142"/>
      <c r="P179" s="175"/>
      <c r="Q179" s="158"/>
      <c r="R179" s="158"/>
      <c r="S179" s="158"/>
      <c r="T179" s="158"/>
      <c r="U179" s="156"/>
      <c r="V179" s="157"/>
      <c r="W179" s="158"/>
    </row>
    <row r="180" spans="2:23" s="152" customFormat="1" ht="15">
      <c r="B180" s="142"/>
      <c r="C180" s="142"/>
      <c r="D180" s="142"/>
      <c r="E180" s="142"/>
      <c r="F180" s="142"/>
      <c r="G180" s="142"/>
      <c r="H180" s="142"/>
      <c r="I180" s="142"/>
      <c r="J180" s="142"/>
      <c r="K180" s="142"/>
      <c r="L180" s="175"/>
      <c r="M180" s="175"/>
      <c r="N180" s="175"/>
      <c r="O180" s="142"/>
      <c r="P180" s="175"/>
      <c r="Q180" s="158"/>
      <c r="R180" s="158"/>
      <c r="S180" s="158"/>
      <c r="T180" s="158"/>
      <c r="U180" s="156"/>
      <c r="V180" s="157"/>
      <c r="W180" s="158"/>
    </row>
    <row r="181" spans="2:23" s="152" customFormat="1" ht="15">
      <c r="B181" s="142"/>
      <c r="C181" s="142"/>
      <c r="D181" s="142"/>
      <c r="E181" s="142"/>
      <c r="F181" s="142"/>
      <c r="G181" s="142"/>
      <c r="H181" s="142"/>
      <c r="I181" s="142"/>
      <c r="J181" s="142"/>
      <c r="K181" s="142"/>
      <c r="L181" s="175"/>
      <c r="M181" s="175"/>
      <c r="N181" s="175"/>
      <c r="O181" s="142"/>
      <c r="P181" s="175"/>
      <c r="Q181" s="158"/>
      <c r="R181" s="158"/>
      <c r="S181" s="158"/>
      <c r="T181" s="158"/>
      <c r="U181" s="156"/>
      <c r="V181" s="157"/>
      <c r="W181" s="158"/>
    </row>
    <row r="182" spans="2:23" s="152" customFormat="1" ht="15">
      <c r="B182" s="142"/>
      <c r="C182" s="142"/>
      <c r="D182" s="142"/>
      <c r="E182" s="142"/>
      <c r="F182" s="142"/>
      <c r="G182" s="142"/>
      <c r="H182" s="142"/>
      <c r="I182" s="142"/>
      <c r="J182" s="142"/>
      <c r="K182" s="142"/>
      <c r="L182" s="175"/>
      <c r="M182" s="175"/>
      <c r="N182" s="175"/>
      <c r="O182" s="142"/>
      <c r="P182" s="175"/>
      <c r="Q182" s="158"/>
      <c r="R182" s="158"/>
      <c r="S182" s="158"/>
      <c r="T182" s="158"/>
      <c r="U182" s="156"/>
      <c r="V182" s="157"/>
      <c r="W182" s="158"/>
    </row>
    <row r="183" spans="2:23" s="152" customFormat="1" ht="15">
      <c r="B183" s="142"/>
      <c r="C183" s="142"/>
      <c r="D183" s="142"/>
      <c r="E183" s="142"/>
      <c r="F183" s="142"/>
      <c r="G183" s="142"/>
      <c r="H183" s="142"/>
      <c r="I183" s="142"/>
      <c r="J183" s="142"/>
      <c r="K183" s="142"/>
      <c r="L183" s="175"/>
      <c r="M183" s="175"/>
      <c r="N183" s="175"/>
      <c r="O183" s="142"/>
      <c r="P183" s="175"/>
      <c r="Q183" s="158"/>
      <c r="R183" s="158"/>
      <c r="S183" s="158"/>
      <c r="T183" s="158"/>
      <c r="U183" s="156"/>
      <c r="V183" s="157"/>
      <c r="W183" s="158"/>
    </row>
    <row r="184" spans="2:23" s="152" customFormat="1" ht="15">
      <c r="B184" s="142"/>
      <c r="C184" s="142"/>
      <c r="D184" s="142"/>
      <c r="E184" s="142"/>
      <c r="F184" s="142"/>
      <c r="G184" s="142"/>
      <c r="H184" s="142"/>
      <c r="I184" s="142"/>
      <c r="J184" s="142"/>
      <c r="K184" s="142"/>
      <c r="L184" s="175"/>
      <c r="M184" s="175"/>
      <c r="N184" s="175"/>
      <c r="O184" s="142"/>
      <c r="P184" s="175"/>
      <c r="Q184" s="158"/>
      <c r="R184" s="158"/>
      <c r="S184" s="158"/>
      <c r="T184" s="158"/>
      <c r="U184" s="156"/>
      <c r="V184" s="157"/>
      <c r="W184" s="158"/>
    </row>
    <row r="185" spans="2:23" s="152" customFormat="1" ht="15">
      <c r="B185" s="142"/>
      <c r="C185" s="142"/>
      <c r="D185" s="142"/>
      <c r="E185" s="142"/>
      <c r="F185" s="142"/>
      <c r="G185" s="142"/>
      <c r="H185" s="142"/>
      <c r="I185" s="142"/>
      <c r="J185" s="142"/>
      <c r="K185" s="142"/>
      <c r="L185" s="175"/>
      <c r="M185" s="175"/>
      <c r="N185" s="175"/>
      <c r="O185" s="142"/>
      <c r="P185" s="175"/>
      <c r="Q185" s="158"/>
      <c r="R185" s="158"/>
      <c r="S185" s="158"/>
      <c r="T185" s="158"/>
      <c r="U185" s="156"/>
      <c r="V185" s="157"/>
      <c r="W185" s="158"/>
    </row>
    <row r="186" spans="2:23" s="152" customFormat="1" ht="15">
      <c r="B186" s="142"/>
      <c r="C186" s="142"/>
      <c r="D186" s="142"/>
      <c r="E186" s="142"/>
      <c r="F186" s="142"/>
      <c r="G186" s="142"/>
      <c r="H186" s="142"/>
      <c r="I186" s="142"/>
      <c r="J186" s="142"/>
      <c r="K186" s="142"/>
      <c r="L186" s="175"/>
      <c r="M186" s="175"/>
      <c r="N186" s="175"/>
      <c r="O186" s="142"/>
      <c r="P186" s="175"/>
      <c r="Q186" s="158"/>
      <c r="R186" s="158"/>
      <c r="S186" s="158"/>
      <c r="T186" s="158"/>
      <c r="U186" s="156"/>
      <c r="V186" s="157"/>
      <c r="W186" s="158"/>
    </row>
    <row r="187" spans="2:23" s="152" customFormat="1" ht="15">
      <c r="B187" s="142"/>
      <c r="C187" s="142"/>
      <c r="D187" s="142"/>
      <c r="E187" s="142"/>
      <c r="F187" s="142"/>
      <c r="G187" s="142"/>
      <c r="H187" s="142"/>
      <c r="I187" s="142"/>
      <c r="J187" s="142"/>
      <c r="K187" s="142"/>
      <c r="L187" s="175"/>
      <c r="M187" s="175"/>
      <c r="N187" s="175"/>
      <c r="O187" s="142"/>
      <c r="P187" s="175"/>
      <c r="Q187" s="158"/>
      <c r="R187" s="158"/>
      <c r="S187" s="158"/>
      <c r="T187" s="158"/>
      <c r="U187" s="156"/>
      <c r="V187" s="157"/>
      <c r="W187" s="158"/>
    </row>
    <row r="188" spans="2:23" s="152" customFormat="1" ht="15">
      <c r="B188" s="142"/>
      <c r="C188" s="142"/>
      <c r="D188" s="142"/>
      <c r="E188" s="142"/>
      <c r="F188" s="142"/>
      <c r="G188" s="142"/>
      <c r="H188" s="142"/>
      <c r="I188" s="142"/>
      <c r="J188" s="142"/>
      <c r="K188" s="142"/>
      <c r="L188" s="175"/>
      <c r="M188" s="175"/>
      <c r="N188" s="175"/>
      <c r="O188" s="142"/>
      <c r="P188" s="175"/>
      <c r="Q188" s="158"/>
      <c r="R188" s="158"/>
      <c r="S188" s="158"/>
      <c r="T188" s="158"/>
      <c r="U188" s="156"/>
      <c r="V188" s="157"/>
      <c r="W188" s="158"/>
    </row>
    <row r="189" spans="2:23" s="152" customFormat="1" ht="15">
      <c r="B189" s="142"/>
      <c r="C189" s="142"/>
      <c r="D189" s="142"/>
      <c r="E189" s="142"/>
      <c r="F189" s="142"/>
      <c r="G189" s="142"/>
      <c r="H189" s="142"/>
      <c r="I189" s="142"/>
      <c r="J189" s="142"/>
      <c r="K189" s="142"/>
      <c r="L189" s="175"/>
      <c r="M189" s="175"/>
      <c r="N189" s="175"/>
      <c r="O189" s="142"/>
      <c r="P189" s="175"/>
      <c r="Q189" s="158"/>
      <c r="R189" s="158"/>
      <c r="S189" s="158"/>
      <c r="T189" s="158"/>
      <c r="U189" s="156"/>
      <c r="V189" s="157"/>
      <c r="W189" s="158"/>
    </row>
    <row r="190" spans="2:23" s="152" customFormat="1" ht="15">
      <c r="B190" s="142"/>
      <c r="C190" s="142"/>
      <c r="D190" s="142"/>
      <c r="E190" s="142"/>
      <c r="F190" s="142"/>
      <c r="G190" s="142"/>
      <c r="H190" s="142"/>
      <c r="I190" s="142"/>
      <c r="J190" s="142"/>
      <c r="K190" s="142"/>
      <c r="L190" s="175"/>
      <c r="M190" s="175"/>
      <c r="N190" s="175"/>
      <c r="O190" s="142"/>
      <c r="P190" s="175"/>
      <c r="Q190" s="158"/>
      <c r="R190" s="158"/>
      <c r="S190" s="158"/>
      <c r="T190" s="158"/>
      <c r="U190" s="156"/>
      <c r="V190" s="157"/>
      <c r="W190" s="158"/>
    </row>
    <row r="191" spans="2:23" s="152" customFormat="1" ht="15">
      <c r="B191" s="142"/>
      <c r="C191" s="142"/>
      <c r="D191" s="142"/>
      <c r="E191" s="142"/>
      <c r="F191" s="142"/>
      <c r="G191" s="142"/>
      <c r="H191" s="142"/>
      <c r="I191" s="142"/>
      <c r="J191" s="142"/>
      <c r="K191" s="142"/>
      <c r="L191" s="175"/>
      <c r="M191" s="175"/>
      <c r="N191" s="175"/>
      <c r="O191" s="142"/>
      <c r="P191" s="175"/>
      <c r="Q191" s="158"/>
      <c r="R191" s="158"/>
      <c r="S191" s="158"/>
      <c r="T191" s="158"/>
      <c r="U191" s="156"/>
      <c r="V191" s="157"/>
      <c r="W191" s="158"/>
    </row>
    <row r="192" spans="2:23" s="152" customFormat="1" ht="15">
      <c r="B192" s="142"/>
      <c r="C192" s="142"/>
      <c r="D192" s="142"/>
      <c r="E192" s="142"/>
      <c r="F192" s="142"/>
      <c r="G192" s="142"/>
      <c r="H192" s="142"/>
      <c r="I192" s="142"/>
      <c r="J192" s="142"/>
      <c r="K192" s="142"/>
      <c r="L192" s="175"/>
      <c r="M192" s="175"/>
      <c r="N192" s="175"/>
      <c r="O192" s="142"/>
      <c r="P192" s="175"/>
      <c r="Q192" s="158"/>
      <c r="R192" s="158"/>
      <c r="S192" s="158"/>
      <c r="T192" s="158"/>
      <c r="U192" s="156"/>
      <c r="V192" s="157"/>
      <c r="W192" s="158"/>
    </row>
    <row r="193" spans="2:23" s="152" customFormat="1" ht="15">
      <c r="B193" s="142"/>
      <c r="C193" s="142"/>
      <c r="D193" s="142"/>
      <c r="E193" s="142"/>
      <c r="F193" s="142"/>
      <c r="G193" s="142"/>
      <c r="H193" s="142"/>
      <c r="I193" s="142"/>
      <c r="J193" s="142"/>
      <c r="K193" s="142"/>
      <c r="L193" s="175"/>
      <c r="M193" s="175"/>
      <c r="N193" s="175"/>
      <c r="O193" s="142"/>
      <c r="P193" s="175"/>
      <c r="Q193" s="158"/>
      <c r="R193" s="158"/>
      <c r="S193" s="158"/>
      <c r="T193" s="158"/>
      <c r="U193" s="156"/>
      <c r="V193" s="157"/>
      <c r="W193" s="158"/>
    </row>
    <row r="194" spans="2:23" s="152" customFormat="1" ht="15">
      <c r="B194" s="142"/>
      <c r="C194" s="142"/>
      <c r="D194" s="142"/>
      <c r="E194" s="142"/>
      <c r="F194" s="142"/>
      <c r="G194" s="142"/>
      <c r="H194" s="142"/>
      <c r="I194" s="142"/>
      <c r="J194" s="142"/>
      <c r="K194" s="142"/>
      <c r="L194" s="175"/>
      <c r="M194" s="175"/>
      <c r="N194" s="175"/>
      <c r="O194" s="142"/>
      <c r="P194" s="175"/>
      <c r="Q194" s="158"/>
      <c r="R194" s="158"/>
      <c r="S194" s="158"/>
      <c r="T194" s="158"/>
      <c r="U194" s="156"/>
      <c r="V194" s="157"/>
      <c r="W194" s="158"/>
    </row>
    <row r="195" spans="2:23" s="152" customFormat="1" ht="15">
      <c r="B195" s="142"/>
      <c r="C195" s="142"/>
      <c r="D195" s="142"/>
      <c r="E195" s="142"/>
      <c r="F195" s="142"/>
      <c r="G195" s="142"/>
      <c r="H195" s="142"/>
      <c r="I195" s="142"/>
      <c r="J195" s="142"/>
      <c r="K195" s="142"/>
      <c r="L195" s="175"/>
      <c r="M195" s="175"/>
      <c r="N195" s="175"/>
      <c r="O195" s="142"/>
      <c r="P195" s="175"/>
      <c r="Q195" s="158"/>
      <c r="R195" s="158"/>
      <c r="S195" s="158"/>
      <c r="T195" s="158"/>
      <c r="U195" s="156"/>
      <c r="V195" s="157"/>
      <c r="W195" s="158"/>
    </row>
    <row r="196" spans="2:23" s="152" customFormat="1" ht="15">
      <c r="B196" s="142"/>
      <c r="C196" s="142"/>
      <c r="D196" s="142"/>
      <c r="E196" s="142"/>
      <c r="F196" s="142"/>
      <c r="G196" s="142"/>
      <c r="H196" s="142"/>
      <c r="I196" s="142"/>
      <c r="J196" s="142"/>
      <c r="K196" s="142"/>
      <c r="L196" s="175"/>
      <c r="M196" s="175"/>
      <c r="N196" s="175"/>
      <c r="O196" s="142"/>
      <c r="P196" s="175"/>
      <c r="Q196" s="158"/>
      <c r="R196" s="158"/>
      <c r="S196" s="158"/>
      <c r="T196" s="158"/>
      <c r="U196" s="156"/>
      <c r="V196" s="157"/>
      <c r="W196" s="158"/>
    </row>
    <row r="197" spans="2:23" s="152" customFormat="1" ht="15">
      <c r="B197" s="142"/>
      <c r="C197" s="142"/>
      <c r="D197" s="142"/>
      <c r="E197" s="142"/>
      <c r="F197" s="142"/>
      <c r="G197" s="142"/>
      <c r="H197" s="142"/>
      <c r="I197" s="142"/>
      <c r="J197" s="142"/>
      <c r="K197" s="142"/>
      <c r="L197" s="175"/>
      <c r="M197" s="175"/>
      <c r="N197" s="175"/>
      <c r="O197" s="142"/>
      <c r="P197" s="175"/>
      <c r="Q197" s="158"/>
      <c r="R197" s="158"/>
      <c r="S197" s="158"/>
      <c r="T197" s="158"/>
      <c r="U197" s="156"/>
      <c r="V197" s="157"/>
      <c r="W197" s="158"/>
    </row>
    <row r="198" spans="2:23" s="152" customFormat="1" ht="15">
      <c r="B198" s="142"/>
      <c r="C198" s="142"/>
      <c r="D198" s="142"/>
      <c r="E198" s="142"/>
      <c r="F198" s="142"/>
      <c r="G198" s="142"/>
      <c r="H198" s="142"/>
      <c r="I198" s="142"/>
      <c r="J198" s="142"/>
      <c r="K198" s="142"/>
      <c r="L198" s="175"/>
      <c r="M198" s="175"/>
      <c r="N198" s="175"/>
      <c r="O198" s="142"/>
      <c r="P198" s="175"/>
      <c r="Q198" s="158"/>
      <c r="R198" s="158"/>
      <c r="S198" s="158"/>
      <c r="T198" s="158"/>
      <c r="U198" s="156"/>
      <c r="V198" s="157"/>
      <c r="W198" s="158"/>
    </row>
    <row r="199" spans="2:23" s="152" customFormat="1" ht="15">
      <c r="B199" s="142"/>
      <c r="C199" s="142"/>
      <c r="D199" s="142"/>
      <c r="E199" s="142"/>
      <c r="F199" s="142"/>
      <c r="G199" s="142"/>
      <c r="H199" s="142"/>
      <c r="I199" s="142"/>
      <c r="J199" s="142"/>
      <c r="K199" s="142"/>
      <c r="L199" s="175"/>
      <c r="M199" s="175"/>
      <c r="N199" s="175"/>
      <c r="O199" s="142"/>
      <c r="P199" s="175"/>
      <c r="Q199" s="158"/>
      <c r="R199" s="158"/>
      <c r="S199" s="158"/>
      <c r="T199" s="158"/>
      <c r="U199" s="156"/>
      <c r="V199" s="157"/>
      <c r="W199" s="158"/>
    </row>
    <row r="200" spans="2:23" s="152" customFormat="1" ht="15">
      <c r="B200" s="142"/>
      <c r="C200" s="142"/>
      <c r="D200" s="142"/>
      <c r="E200" s="142"/>
      <c r="F200" s="142"/>
      <c r="G200" s="142"/>
      <c r="H200" s="142"/>
      <c r="I200" s="142"/>
      <c r="J200" s="142"/>
      <c r="K200" s="142"/>
      <c r="L200" s="175"/>
      <c r="M200" s="175"/>
      <c r="N200" s="175"/>
      <c r="O200" s="142"/>
      <c r="P200" s="175"/>
      <c r="Q200" s="158"/>
      <c r="R200" s="158"/>
      <c r="S200" s="158"/>
      <c r="T200" s="158"/>
      <c r="U200" s="156"/>
      <c r="V200" s="157"/>
      <c r="W200" s="158"/>
    </row>
    <row r="201" spans="2:23" s="152" customFormat="1" ht="15">
      <c r="B201" s="142"/>
      <c r="C201" s="142"/>
      <c r="D201" s="142"/>
      <c r="E201" s="142"/>
      <c r="F201" s="142"/>
      <c r="G201" s="142"/>
      <c r="H201" s="142"/>
      <c r="I201" s="142"/>
      <c r="J201" s="142"/>
      <c r="K201" s="142"/>
      <c r="L201" s="175"/>
      <c r="M201" s="175"/>
      <c r="N201" s="175"/>
      <c r="O201" s="142"/>
      <c r="P201" s="175"/>
      <c r="Q201" s="158"/>
      <c r="R201" s="158"/>
      <c r="S201" s="158"/>
      <c r="T201" s="158"/>
      <c r="U201" s="156"/>
      <c r="V201" s="157"/>
      <c r="W201" s="158"/>
    </row>
    <row r="202" spans="2:23" s="152" customFormat="1" ht="15">
      <c r="B202" s="142"/>
      <c r="C202" s="142"/>
      <c r="D202" s="142"/>
      <c r="E202" s="142"/>
      <c r="F202" s="142"/>
      <c r="G202" s="142"/>
      <c r="H202" s="142"/>
      <c r="I202" s="142"/>
      <c r="J202" s="142"/>
      <c r="K202" s="142"/>
      <c r="L202" s="175"/>
      <c r="M202" s="175"/>
      <c r="N202" s="175"/>
      <c r="O202" s="142"/>
      <c r="P202" s="175"/>
      <c r="Q202" s="158"/>
      <c r="R202" s="158"/>
      <c r="S202" s="158"/>
      <c r="T202" s="158"/>
      <c r="U202" s="156"/>
      <c r="V202" s="157"/>
      <c r="W202" s="158"/>
    </row>
    <row r="203" spans="2:23" s="152" customFormat="1" ht="15">
      <c r="B203" s="142"/>
      <c r="C203" s="142"/>
      <c r="D203" s="142"/>
      <c r="E203" s="142"/>
      <c r="F203" s="142"/>
      <c r="G203" s="142"/>
      <c r="H203" s="142"/>
      <c r="I203" s="142"/>
      <c r="J203" s="142"/>
      <c r="K203" s="142"/>
      <c r="L203" s="175"/>
      <c r="M203" s="175"/>
      <c r="N203" s="175"/>
      <c r="O203" s="142"/>
      <c r="P203" s="175"/>
      <c r="Q203" s="158"/>
      <c r="R203" s="158"/>
      <c r="S203" s="158"/>
      <c r="T203" s="158"/>
      <c r="U203" s="156"/>
      <c r="V203" s="157"/>
      <c r="W203" s="158"/>
    </row>
    <row r="204" spans="2:23" s="152" customFormat="1" ht="15">
      <c r="B204" s="142"/>
      <c r="C204" s="142"/>
      <c r="D204" s="142"/>
      <c r="E204" s="142"/>
      <c r="F204" s="142"/>
      <c r="G204" s="142"/>
      <c r="H204" s="142"/>
      <c r="I204" s="142"/>
      <c r="J204" s="142"/>
      <c r="K204" s="142"/>
      <c r="L204" s="175"/>
      <c r="M204" s="175"/>
      <c r="N204" s="175"/>
      <c r="O204" s="142"/>
      <c r="P204" s="175"/>
      <c r="Q204" s="158"/>
      <c r="R204" s="158"/>
      <c r="S204" s="158"/>
      <c r="T204" s="158"/>
      <c r="U204" s="156"/>
      <c r="V204" s="157"/>
      <c r="W204" s="158"/>
    </row>
    <row r="205" spans="2:23" s="152" customFormat="1" ht="15">
      <c r="B205" s="142"/>
      <c r="C205" s="142"/>
      <c r="D205" s="142"/>
      <c r="E205" s="142"/>
      <c r="F205" s="142"/>
      <c r="G205" s="142"/>
      <c r="H205" s="142"/>
      <c r="I205" s="142"/>
      <c r="J205" s="142"/>
      <c r="K205" s="142"/>
      <c r="L205" s="175"/>
      <c r="M205" s="175"/>
      <c r="N205" s="175"/>
      <c r="O205" s="142"/>
      <c r="P205" s="175"/>
      <c r="Q205" s="158"/>
      <c r="R205" s="158"/>
      <c r="S205" s="158"/>
      <c r="T205" s="158"/>
      <c r="U205" s="156"/>
      <c r="V205" s="157"/>
      <c r="W205" s="158"/>
    </row>
    <row r="206" spans="2:23" s="152" customFormat="1" ht="15">
      <c r="B206" s="142"/>
      <c r="C206" s="142"/>
      <c r="D206" s="142"/>
      <c r="E206" s="142"/>
      <c r="F206" s="142"/>
      <c r="G206" s="142"/>
      <c r="H206" s="142"/>
      <c r="I206" s="142"/>
      <c r="J206" s="142"/>
      <c r="K206" s="142"/>
      <c r="L206" s="175"/>
      <c r="M206" s="175"/>
      <c r="N206" s="175"/>
      <c r="O206" s="142"/>
      <c r="P206" s="175"/>
      <c r="Q206" s="158"/>
      <c r="R206" s="158"/>
      <c r="S206" s="158"/>
      <c r="T206" s="158"/>
      <c r="U206" s="156"/>
      <c r="V206" s="157"/>
      <c r="W206" s="158"/>
    </row>
    <row r="207" spans="2:23" s="152" customFormat="1" ht="15">
      <c r="B207" s="142"/>
      <c r="C207" s="142"/>
      <c r="D207" s="142"/>
      <c r="E207" s="142"/>
      <c r="F207" s="142"/>
      <c r="G207" s="142"/>
      <c r="H207" s="142"/>
      <c r="I207" s="142"/>
      <c r="J207" s="142"/>
      <c r="K207" s="142"/>
      <c r="L207" s="175"/>
      <c r="M207" s="175"/>
      <c r="N207" s="175"/>
      <c r="O207" s="142"/>
      <c r="P207" s="175"/>
      <c r="Q207" s="158"/>
      <c r="R207" s="158"/>
      <c r="S207" s="158"/>
      <c r="T207" s="158"/>
      <c r="U207" s="156"/>
      <c r="V207" s="157"/>
      <c r="W207" s="158"/>
    </row>
    <row r="208" spans="2:23" s="152" customFormat="1" ht="15">
      <c r="B208" s="142"/>
      <c r="C208" s="142"/>
      <c r="D208" s="142"/>
      <c r="E208" s="142"/>
      <c r="F208" s="142"/>
      <c r="G208" s="142"/>
      <c r="H208" s="142"/>
      <c r="I208" s="142"/>
      <c r="J208" s="142"/>
      <c r="K208" s="142"/>
      <c r="L208" s="175"/>
      <c r="M208" s="175"/>
      <c r="N208" s="175"/>
      <c r="O208" s="142"/>
      <c r="P208" s="175"/>
      <c r="Q208" s="158"/>
      <c r="R208" s="158"/>
      <c r="S208" s="158"/>
      <c r="T208" s="158"/>
      <c r="U208" s="156"/>
      <c r="V208" s="157"/>
      <c r="W208" s="158"/>
    </row>
    <row r="209" spans="2:23" s="152" customFormat="1" ht="15">
      <c r="B209" s="142"/>
      <c r="C209" s="142"/>
      <c r="D209" s="142"/>
      <c r="E209" s="142"/>
      <c r="F209" s="142"/>
      <c r="G209" s="142"/>
      <c r="H209" s="142"/>
      <c r="I209" s="142"/>
      <c r="J209" s="142"/>
      <c r="K209" s="142"/>
      <c r="L209" s="175"/>
      <c r="M209" s="175"/>
      <c r="N209" s="175"/>
      <c r="O209" s="142"/>
      <c r="P209" s="175"/>
      <c r="Q209" s="158"/>
      <c r="R209" s="158"/>
      <c r="S209" s="158"/>
      <c r="T209" s="158"/>
      <c r="U209" s="156"/>
      <c r="V209" s="157"/>
      <c r="W209" s="158"/>
    </row>
    <row r="210" spans="2:23" s="152" customFormat="1" ht="15">
      <c r="B210" s="142"/>
      <c r="C210" s="142"/>
      <c r="D210" s="142"/>
      <c r="E210" s="142"/>
      <c r="F210" s="142"/>
      <c r="G210" s="142"/>
      <c r="H210" s="142"/>
      <c r="I210" s="142"/>
      <c r="J210" s="142"/>
      <c r="K210" s="142"/>
      <c r="L210" s="175"/>
      <c r="M210" s="175"/>
      <c r="N210" s="175"/>
      <c r="O210" s="142"/>
      <c r="P210" s="175"/>
      <c r="Q210" s="158"/>
      <c r="R210" s="158"/>
      <c r="S210" s="158"/>
      <c r="T210" s="158"/>
      <c r="U210" s="156"/>
      <c r="V210" s="157"/>
      <c r="W210" s="158"/>
    </row>
    <row r="211" spans="2:23" s="152" customFormat="1" ht="15">
      <c r="B211" s="142"/>
      <c r="C211" s="142"/>
      <c r="D211" s="142"/>
      <c r="E211" s="142"/>
      <c r="F211" s="142"/>
      <c r="G211" s="142"/>
      <c r="H211" s="142"/>
      <c r="I211" s="142"/>
      <c r="J211" s="142"/>
      <c r="K211" s="142"/>
      <c r="L211" s="175"/>
      <c r="M211" s="175"/>
      <c r="N211" s="175"/>
      <c r="O211" s="142"/>
      <c r="P211" s="175"/>
      <c r="Q211" s="158"/>
      <c r="R211" s="158"/>
      <c r="S211" s="158"/>
      <c r="T211" s="158"/>
      <c r="U211" s="156"/>
      <c r="V211" s="157"/>
      <c r="W211" s="158"/>
    </row>
    <row r="212" spans="2:23" s="152" customFormat="1" ht="15">
      <c r="B212" s="142"/>
      <c r="C212" s="142"/>
      <c r="D212" s="142"/>
      <c r="E212" s="142"/>
      <c r="F212" s="142"/>
      <c r="G212" s="142"/>
      <c r="H212" s="142"/>
      <c r="I212" s="142"/>
      <c r="J212" s="142"/>
      <c r="K212" s="142"/>
      <c r="L212" s="175"/>
      <c r="M212" s="175"/>
      <c r="N212" s="175"/>
      <c r="O212" s="142"/>
      <c r="P212" s="175"/>
      <c r="Q212" s="158"/>
      <c r="R212" s="158"/>
      <c r="S212" s="158"/>
      <c r="T212" s="158"/>
      <c r="U212" s="156"/>
      <c r="V212" s="157"/>
      <c r="W212" s="158"/>
    </row>
    <row r="213" spans="2:23" s="152" customFormat="1" ht="15">
      <c r="B213" s="142"/>
      <c r="C213" s="142"/>
      <c r="D213" s="142"/>
      <c r="E213" s="142"/>
      <c r="F213" s="142"/>
      <c r="G213" s="142"/>
      <c r="H213" s="142"/>
      <c r="I213" s="142"/>
      <c r="J213" s="142"/>
      <c r="K213" s="142"/>
      <c r="L213" s="175"/>
      <c r="M213" s="175"/>
      <c r="N213" s="175"/>
      <c r="O213" s="142"/>
      <c r="P213" s="175"/>
      <c r="Q213" s="158"/>
      <c r="R213" s="158"/>
      <c r="S213" s="158"/>
      <c r="T213" s="158"/>
      <c r="U213" s="156"/>
      <c r="V213" s="157"/>
      <c r="W213" s="158"/>
    </row>
    <row r="214" spans="2:23" s="152" customFormat="1" ht="15">
      <c r="B214" s="142"/>
      <c r="C214" s="142"/>
      <c r="D214" s="142"/>
      <c r="E214" s="142"/>
      <c r="F214" s="142"/>
      <c r="G214" s="142"/>
      <c r="H214" s="142"/>
      <c r="I214" s="142"/>
      <c r="J214" s="142"/>
      <c r="K214" s="142"/>
      <c r="L214" s="175"/>
      <c r="M214" s="175"/>
      <c r="N214" s="175"/>
      <c r="O214" s="142"/>
      <c r="P214" s="175"/>
      <c r="Q214" s="158"/>
      <c r="R214" s="158"/>
      <c r="S214" s="158"/>
      <c r="T214" s="158"/>
      <c r="U214" s="156"/>
      <c r="V214" s="157"/>
      <c r="W214" s="158"/>
    </row>
    <row r="215" spans="2:23" s="152" customFormat="1" ht="15">
      <c r="B215" s="142"/>
      <c r="C215" s="142"/>
      <c r="D215" s="142"/>
      <c r="E215" s="142"/>
      <c r="F215" s="142"/>
      <c r="G215" s="142"/>
      <c r="H215" s="142"/>
      <c r="I215" s="142"/>
      <c r="J215" s="142"/>
      <c r="K215" s="142"/>
      <c r="L215" s="175"/>
      <c r="M215" s="175"/>
      <c r="N215" s="175"/>
      <c r="O215" s="142"/>
      <c r="P215" s="175"/>
      <c r="Q215" s="158"/>
      <c r="R215" s="158"/>
      <c r="S215" s="158"/>
      <c r="T215" s="158"/>
      <c r="U215" s="156"/>
      <c r="V215" s="157"/>
      <c r="W215" s="158"/>
    </row>
    <row r="216" spans="2:23" s="152" customFormat="1" ht="15">
      <c r="B216" s="142"/>
      <c r="C216" s="142"/>
      <c r="D216" s="142"/>
      <c r="E216" s="142"/>
      <c r="F216" s="142"/>
      <c r="G216" s="142"/>
      <c r="H216" s="142"/>
      <c r="I216" s="142"/>
      <c r="J216" s="142"/>
      <c r="K216" s="142"/>
      <c r="L216" s="175"/>
      <c r="M216" s="175"/>
      <c r="N216" s="175"/>
      <c r="O216" s="142"/>
      <c r="P216" s="175"/>
      <c r="Q216" s="158"/>
      <c r="R216" s="158"/>
      <c r="S216" s="158"/>
      <c r="T216" s="158"/>
      <c r="U216" s="156"/>
      <c r="V216" s="157"/>
      <c r="W216" s="158"/>
    </row>
    <row r="217" spans="2:23" s="152" customFormat="1" ht="15">
      <c r="B217" s="142"/>
      <c r="C217" s="142"/>
      <c r="D217" s="142"/>
      <c r="E217" s="142"/>
      <c r="F217" s="142"/>
      <c r="G217" s="142"/>
      <c r="H217" s="142"/>
      <c r="I217" s="142"/>
      <c r="J217" s="142"/>
      <c r="K217" s="142"/>
      <c r="L217" s="175"/>
      <c r="M217" s="175"/>
      <c r="N217" s="175"/>
      <c r="O217" s="142"/>
      <c r="P217" s="175"/>
      <c r="Q217" s="158"/>
      <c r="R217" s="158"/>
      <c r="S217" s="158"/>
      <c r="T217" s="158"/>
      <c r="U217" s="156"/>
      <c r="V217" s="157"/>
      <c r="W217" s="158"/>
    </row>
    <row r="218" spans="2:23" s="152" customFormat="1" ht="15">
      <c r="B218" s="142"/>
      <c r="C218" s="142"/>
      <c r="D218" s="142"/>
      <c r="E218" s="142"/>
      <c r="F218" s="142"/>
      <c r="G218" s="142"/>
      <c r="H218" s="142"/>
      <c r="I218" s="142"/>
      <c r="J218" s="142"/>
      <c r="K218" s="142"/>
      <c r="L218" s="175"/>
      <c r="M218" s="175"/>
      <c r="N218" s="175"/>
      <c r="O218" s="142"/>
      <c r="P218" s="175"/>
      <c r="Q218" s="158"/>
      <c r="R218" s="158"/>
      <c r="S218" s="158"/>
      <c r="T218" s="158"/>
      <c r="U218" s="156"/>
      <c r="V218" s="157"/>
      <c r="W218" s="158"/>
    </row>
    <row r="219" spans="2:23" s="152" customFormat="1" ht="15">
      <c r="B219" s="142"/>
      <c r="C219" s="142"/>
      <c r="D219" s="142"/>
      <c r="E219" s="142"/>
      <c r="F219" s="142"/>
      <c r="G219" s="142"/>
      <c r="H219" s="142"/>
      <c r="I219" s="142"/>
      <c r="J219" s="142"/>
      <c r="K219" s="142"/>
      <c r="L219" s="175"/>
      <c r="M219" s="175"/>
      <c r="N219" s="175"/>
      <c r="O219" s="142"/>
      <c r="P219" s="175"/>
      <c r="Q219" s="158"/>
      <c r="R219" s="158"/>
      <c r="S219" s="158"/>
      <c r="T219" s="158"/>
      <c r="U219" s="156"/>
      <c r="V219" s="157"/>
      <c r="W219" s="158"/>
    </row>
    <row r="220" spans="2:23" s="152" customFormat="1" ht="15">
      <c r="B220" s="142"/>
      <c r="C220" s="142"/>
      <c r="D220" s="142"/>
      <c r="E220" s="142"/>
      <c r="F220" s="142"/>
      <c r="G220" s="142"/>
      <c r="H220" s="142"/>
      <c r="I220" s="142"/>
      <c r="J220" s="142"/>
      <c r="K220" s="142"/>
      <c r="L220" s="175"/>
      <c r="M220" s="175"/>
      <c r="N220" s="175"/>
      <c r="O220" s="142"/>
      <c r="P220" s="175"/>
      <c r="Q220" s="158"/>
      <c r="R220" s="158"/>
      <c r="S220" s="158"/>
      <c r="T220" s="158"/>
      <c r="U220" s="156"/>
      <c r="V220" s="157"/>
      <c r="W220" s="158"/>
    </row>
    <row r="221" spans="2:23" s="152" customFormat="1" ht="15">
      <c r="B221" s="142"/>
      <c r="C221" s="142"/>
      <c r="D221" s="142"/>
      <c r="E221" s="142"/>
      <c r="F221" s="142"/>
      <c r="G221" s="142"/>
      <c r="H221" s="142"/>
      <c r="I221" s="142"/>
      <c r="J221" s="142"/>
      <c r="K221" s="142"/>
      <c r="L221" s="175"/>
      <c r="M221" s="175"/>
      <c r="N221" s="175"/>
      <c r="O221" s="142"/>
      <c r="P221" s="175"/>
      <c r="Q221" s="158"/>
      <c r="R221" s="158"/>
      <c r="S221" s="158"/>
      <c r="T221" s="158"/>
      <c r="U221" s="156"/>
      <c r="V221" s="157"/>
      <c r="W221" s="158"/>
    </row>
    <row r="222" spans="2:23" s="152" customFormat="1" ht="15">
      <c r="B222" s="142"/>
      <c r="C222" s="142"/>
      <c r="D222" s="142"/>
      <c r="E222" s="142"/>
      <c r="F222" s="142"/>
      <c r="G222" s="142"/>
      <c r="H222" s="142"/>
      <c r="I222" s="142"/>
      <c r="J222" s="142"/>
      <c r="K222" s="142"/>
      <c r="L222" s="175"/>
      <c r="M222" s="175"/>
      <c r="N222" s="175"/>
      <c r="O222" s="142"/>
      <c r="P222" s="175"/>
      <c r="Q222" s="158"/>
      <c r="R222" s="158"/>
      <c r="S222" s="158"/>
      <c r="T222" s="158"/>
      <c r="U222" s="156"/>
      <c r="V222" s="157"/>
      <c r="W222" s="158"/>
    </row>
    <row r="223" spans="2:23" s="152" customFormat="1" ht="15">
      <c r="B223" s="142"/>
      <c r="C223" s="142"/>
      <c r="D223" s="142"/>
      <c r="E223" s="142"/>
      <c r="F223" s="142"/>
      <c r="G223" s="142"/>
      <c r="H223" s="142"/>
      <c r="I223" s="142"/>
      <c r="J223" s="142"/>
      <c r="K223" s="142"/>
      <c r="L223" s="175"/>
      <c r="M223" s="175"/>
      <c r="N223" s="175"/>
      <c r="O223" s="142"/>
      <c r="P223" s="175"/>
      <c r="Q223" s="158"/>
      <c r="R223" s="158"/>
      <c r="S223" s="158"/>
      <c r="T223" s="158"/>
      <c r="U223" s="156"/>
      <c r="V223" s="157"/>
      <c r="W223" s="158"/>
    </row>
    <row r="224" spans="2:23" s="152" customFormat="1" ht="15">
      <c r="B224" s="142"/>
      <c r="C224" s="142"/>
      <c r="D224" s="142"/>
      <c r="E224" s="142"/>
      <c r="F224" s="142"/>
      <c r="G224" s="142"/>
      <c r="H224" s="142"/>
      <c r="I224" s="142"/>
      <c r="J224" s="142"/>
      <c r="K224" s="142"/>
      <c r="L224" s="175"/>
      <c r="M224" s="175"/>
      <c r="N224" s="175"/>
      <c r="O224" s="142"/>
      <c r="P224" s="175"/>
      <c r="Q224" s="158"/>
      <c r="R224" s="158"/>
      <c r="S224" s="158"/>
      <c r="T224" s="158"/>
      <c r="U224" s="156"/>
      <c r="V224" s="157"/>
      <c r="W224" s="158"/>
    </row>
    <row r="225" spans="2:23" s="152" customFormat="1" ht="15">
      <c r="B225" s="142"/>
      <c r="C225" s="142"/>
      <c r="D225" s="142"/>
      <c r="E225" s="142"/>
      <c r="F225" s="142"/>
      <c r="G225" s="142"/>
      <c r="H225" s="142"/>
      <c r="I225" s="142"/>
      <c r="J225" s="142"/>
      <c r="K225" s="142"/>
      <c r="L225" s="175"/>
      <c r="M225" s="175"/>
      <c r="N225" s="175"/>
      <c r="O225" s="142"/>
      <c r="P225" s="175"/>
      <c r="Q225" s="158"/>
      <c r="R225" s="158"/>
      <c r="S225" s="158"/>
      <c r="T225" s="158"/>
      <c r="U225" s="156"/>
      <c r="V225" s="157"/>
      <c r="W225" s="158"/>
    </row>
    <row r="226" spans="2:23" s="152" customFormat="1" ht="15">
      <c r="B226" s="142"/>
      <c r="C226" s="142"/>
      <c r="D226" s="142"/>
      <c r="E226" s="142"/>
      <c r="F226" s="142"/>
      <c r="G226" s="142"/>
      <c r="H226" s="142"/>
      <c r="I226" s="142"/>
      <c r="J226" s="142"/>
      <c r="K226" s="142"/>
      <c r="L226" s="175"/>
      <c r="M226" s="175"/>
      <c r="N226" s="175"/>
      <c r="O226" s="142"/>
      <c r="P226" s="175"/>
      <c r="Q226" s="158"/>
      <c r="R226" s="158"/>
      <c r="S226" s="158"/>
      <c r="T226" s="158"/>
      <c r="U226" s="156"/>
      <c r="V226" s="157"/>
      <c r="W226" s="158"/>
    </row>
    <row r="227" spans="2:23" s="152" customFormat="1" ht="15">
      <c r="B227" s="142"/>
      <c r="C227" s="142"/>
      <c r="D227" s="142"/>
      <c r="E227" s="142"/>
      <c r="F227" s="142"/>
      <c r="G227" s="142"/>
      <c r="H227" s="142"/>
      <c r="I227" s="142"/>
      <c r="J227" s="142"/>
      <c r="K227" s="142"/>
      <c r="L227" s="175"/>
      <c r="M227" s="175"/>
      <c r="N227" s="175"/>
      <c r="O227" s="142"/>
      <c r="P227" s="175"/>
      <c r="Q227" s="158"/>
      <c r="R227" s="158"/>
      <c r="S227" s="158"/>
      <c r="T227" s="158"/>
      <c r="U227" s="156"/>
      <c r="V227" s="157"/>
      <c r="W227" s="158"/>
    </row>
    <row r="228" spans="2:23" s="152" customFormat="1" ht="15">
      <c r="B228" s="142"/>
      <c r="C228" s="142"/>
      <c r="D228" s="142"/>
      <c r="E228" s="142"/>
      <c r="F228" s="142"/>
      <c r="G228" s="142"/>
      <c r="H228" s="142"/>
      <c r="I228" s="142"/>
      <c r="J228" s="142"/>
      <c r="K228" s="142"/>
      <c r="L228" s="175"/>
      <c r="M228" s="175"/>
      <c r="N228" s="175"/>
      <c r="O228" s="142"/>
      <c r="P228" s="175"/>
      <c r="Q228" s="158"/>
      <c r="R228" s="158"/>
      <c r="S228" s="158"/>
      <c r="T228" s="158"/>
      <c r="U228" s="156"/>
      <c r="V228" s="157"/>
      <c r="W228" s="158"/>
    </row>
    <row r="229" spans="2:23" s="152" customFormat="1" ht="15">
      <c r="B229" s="142"/>
      <c r="C229" s="142"/>
      <c r="D229" s="142"/>
      <c r="E229" s="142"/>
      <c r="F229" s="142"/>
      <c r="G229" s="142"/>
      <c r="H229" s="142"/>
      <c r="I229" s="142"/>
      <c r="J229" s="142"/>
      <c r="K229" s="142"/>
      <c r="L229" s="175"/>
      <c r="M229" s="175"/>
      <c r="N229" s="175"/>
      <c r="O229" s="142"/>
      <c r="P229" s="175"/>
      <c r="Q229" s="158"/>
      <c r="R229" s="158"/>
      <c r="S229" s="158"/>
      <c r="T229" s="158"/>
      <c r="U229" s="156"/>
      <c r="V229" s="157"/>
      <c r="W229" s="158"/>
    </row>
    <row r="230" spans="2:23" s="152" customFormat="1" ht="15">
      <c r="B230" s="142"/>
      <c r="C230" s="142"/>
      <c r="D230" s="142"/>
      <c r="E230" s="142"/>
      <c r="F230" s="142"/>
      <c r="G230" s="142"/>
      <c r="H230" s="142"/>
      <c r="I230" s="142"/>
      <c r="J230" s="142"/>
      <c r="K230" s="142"/>
      <c r="L230" s="175"/>
      <c r="M230" s="175"/>
      <c r="N230" s="175"/>
      <c r="O230" s="142"/>
      <c r="P230" s="175"/>
      <c r="Q230" s="158"/>
      <c r="R230" s="158"/>
      <c r="S230" s="158"/>
      <c r="T230" s="158"/>
      <c r="U230" s="156"/>
      <c r="V230" s="157"/>
      <c r="W230" s="158"/>
    </row>
    <row r="231" spans="2:23" s="152" customFormat="1" ht="15">
      <c r="B231" s="142"/>
      <c r="C231" s="142"/>
      <c r="D231" s="142"/>
      <c r="E231" s="142"/>
      <c r="F231" s="142"/>
      <c r="G231" s="142"/>
      <c r="H231" s="142"/>
      <c r="I231" s="142"/>
      <c r="J231" s="142"/>
      <c r="K231" s="142"/>
      <c r="L231" s="175"/>
      <c r="M231" s="175"/>
      <c r="N231" s="175"/>
      <c r="O231" s="142"/>
      <c r="P231" s="175"/>
      <c r="Q231" s="158"/>
      <c r="R231" s="158"/>
      <c r="S231" s="158"/>
      <c r="T231" s="158"/>
      <c r="U231" s="156"/>
      <c r="V231" s="157"/>
      <c r="W231" s="158"/>
    </row>
    <row r="232" spans="2:23" s="152" customFormat="1" ht="15">
      <c r="B232" s="142"/>
      <c r="C232" s="142"/>
      <c r="D232" s="142"/>
      <c r="E232" s="142"/>
      <c r="F232" s="142"/>
      <c r="G232" s="142"/>
      <c r="H232" s="142"/>
      <c r="I232" s="142"/>
      <c r="J232" s="142"/>
      <c r="K232" s="142"/>
      <c r="L232" s="175"/>
      <c r="M232" s="175"/>
      <c r="N232" s="175"/>
      <c r="O232" s="142"/>
      <c r="P232" s="175"/>
      <c r="Q232" s="158"/>
      <c r="R232" s="158"/>
      <c r="S232" s="158"/>
      <c r="T232" s="158"/>
      <c r="U232" s="156"/>
      <c r="V232" s="157"/>
      <c r="W232" s="158"/>
    </row>
    <row r="233" spans="2:23" s="152" customFormat="1" ht="15">
      <c r="B233" s="142"/>
      <c r="C233" s="142"/>
      <c r="D233" s="142"/>
      <c r="E233" s="142"/>
      <c r="F233" s="142"/>
      <c r="G233" s="142"/>
      <c r="H233" s="142"/>
      <c r="I233" s="142"/>
      <c r="J233" s="142"/>
      <c r="K233" s="142"/>
      <c r="L233" s="175"/>
      <c r="M233" s="175"/>
      <c r="N233" s="175"/>
      <c r="O233" s="142"/>
      <c r="P233" s="175"/>
      <c r="Q233" s="158"/>
      <c r="R233" s="158"/>
      <c r="S233" s="158"/>
      <c r="T233" s="158"/>
      <c r="U233" s="156"/>
      <c r="V233" s="157"/>
      <c r="W233" s="158"/>
    </row>
    <row r="234" spans="2:23" s="152" customFormat="1" ht="15">
      <c r="B234" s="142"/>
      <c r="C234" s="142"/>
      <c r="D234" s="142"/>
      <c r="E234" s="142"/>
      <c r="F234" s="142"/>
      <c r="G234" s="142"/>
      <c r="H234" s="142"/>
      <c r="I234" s="142"/>
      <c r="J234" s="142"/>
      <c r="K234" s="142"/>
      <c r="L234" s="175"/>
      <c r="M234" s="175"/>
      <c r="N234" s="175"/>
      <c r="O234" s="142"/>
      <c r="P234" s="175"/>
      <c r="Q234" s="158"/>
      <c r="R234" s="158"/>
      <c r="S234" s="158"/>
      <c r="T234" s="158"/>
      <c r="U234" s="156"/>
      <c r="V234" s="157"/>
      <c r="W234" s="158"/>
    </row>
    <row r="235" spans="2:23" s="152" customFormat="1" ht="15">
      <c r="B235" s="142"/>
      <c r="C235" s="142"/>
      <c r="D235" s="142"/>
      <c r="E235" s="142"/>
      <c r="F235" s="142"/>
      <c r="G235" s="142"/>
      <c r="H235" s="142"/>
      <c r="I235" s="142"/>
      <c r="J235" s="142"/>
      <c r="K235" s="142"/>
      <c r="L235" s="175"/>
      <c r="M235" s="175"/>
      <c r="N235" s="175"/>
      <c r="O235" s="142"/>
      <c r="P235" s="175"/>
      <c r="Q235" s="158"/>
      <c r="R235" s="158"/>
      <c r="S235" s="158"/>
      <c r="T235" s="158"/>
      <c r="U235" s="156"/>
      <c r="V235" s="157"/>
      <c r="W235" s="158"/>
    </row>
    <row r="236" spans="2:23" s="152" customFormat="1" ht="15">
      <c r="B236" s="142"/>
      <c r="C236" s="142"/>
      <c r="D236" s="142"/>
      <c r="E236" s="142"/>
      <c r="F236" s="142"/>
      <c r="G236" s="142"/>
      <c r="H236" s="142"/>
      <c r="I236" s="142"/>
      <c r="J236" s="142"/>
      <c r="K236" s="142"/>
      <c r="L236" s="175"/>
      <c r="M236" s="175"/>
      <c r="N236" s="175"/>
      <c r="O236" s="142"/>
      <c r="P236" s="175"/>
      <c r="Q236" s="158"/>
      <c r="R236" s="158"/>
      <c r="S236" s="158"/>
      <c r="T236" s="158"/>
      <c r="U236" s="156"/>
      <c r="V236" s="157"/>
      <c r="W236" s="158"/>
    </row>
    <row r="237" spans="2:23" s="152" customFormat="1" ht="15">
      <c r="B237" s="142"/>
      <c r="C237" s="142"/>
      <c r="D237" s="142"/>
      <c r="E237" s="142"/>
      <c r="F237" s="142"/>
      <c r="G237" s="142"/>
      <c r="H237" s="142"/>
      <c r="I237" s="142"/>
      <c r="J237" s="142"/>
      <c r="K237" s="142"/>
      <c r="L237" s="175"/>
      <c r="M237" s="175"/>
      <c r="N237" s="175"/>
      <c r="O237" s="142"/>
      <c r="P237" s="175"/>
      <c r="Q237" s="158"/>
      <c r="R237" s="158"/>
      <c r="S237" s="158"/>
      <c r="T237" s="158"/>
      <c r="U237" s="156"/>
      <c r="V237" s="157"/>
      <c r="W237" s="158"/>
    </row>
    <row r="238" spans="2:23" s="152" customFormat="1" ht="15">
      <c r="B238" s="142"/>
      <c r="C238" s="142"/>
      <c r="D238" s="142"/>
      <c r="E238" s="142"/>
      <c r="F238" s="142"/>
      <c r="G238" s="142"/>
      <c r="H238" s="142"/>
      <c r="I238" s="142"/>
      <c r="J238" s="142"/>
      <c r="K238" s="142"/>
      <c r="L238" s="175"/>
      <c r="M238" s="175"/>
      <c r="N238" s="175"/>
      <c r="O238" s="142"/>
      <c r="P238" s="175"/>
      <c r="Q238" s="158"/>
      <c r="R238" s="158"/>
      <c r="S238" s="158"/>
      <c r="T238" s="158"/>
      <c r="U238" s="156"/>
      <c r="V238" s="157"/>
      <c r="W238" s="158"/>
    </row>
    <row r="239" spans="2:23" s="152" customFormat="1" ht="15">
      <c r="B239" s="142"/>
      <c r="C239" s="142"/>
      <c r="D239" s="142"/>
      <c r="E239" s="142"/>
      <c r="F239" s="142"/>
      <c r="G239" s="142"/>
      <c r="H239" s="142"/>
      <c r="I239" s="142"/>
      <c r="J239" s="142"/>
      <c r="K239" s="142"/>
      <c r="L239" s="175"/>
      <c r="M239" s="175"/>
      <c r="N239" s="175"/>
      <c r="O239" s="142"/>
      <c r="P239" s="175"/>
      <c r="Q239" s="158"/>
      <c r="R239" s="158"/>
      <c r="S239" s="158"/>
      <c r="T239" s="158"/>
      <c r="U239" s="156"/>
      <c r="V239" s="157"/>
      <c r="W239" s="158"/>
    </row>
    <row r="240" spans="2:23" s="152" customFormat="1" ht="15">
      <c r="B240" s="142"/>
      <c r="C240" s="142"/>
      <c r="D240" s="142"/>
      <c r="E240" s="142"/>
      <c r="F240" s="142"/>
      <c r="G240" s="142"/>
      <c r="H240" s="142"/>
      <c r="I240" s="142"/>
      <c r="J240" s="142"/>
      <c r="K240" s="142"/>
      <c r="L240" s="175"/>
      <c r="M240" s="175"/>
      <c r="N240" s="175"/>
      <c r="O240" s="142"/>
      <c r="P240" s="175"/>
      <c r="Q240" s="158"/>
      <c r="R240" s="158"/>
      <c r="S240" s="158"/>
      <c r="T240" s="158"/>
      <c r="U240" s="156"/>
      <c r="V240" s="157"/>
      <c r="W240" s="158"/>
    </row>
    <row r="241" spans="2:23" s="152" customFormat="1" ht="15">
      <c r="B241" s="142"/>
      <c r="C241" s="142"/>
      <c r="D241" s="142"/>
      <c r="E241" s="142"/>
      <c r="F241" s="142"/>
      <c r="G241" s="142"/>
      <c r="H241" s="142"/>
      <c r="I241" s="142"/>
      <c r="J241" s="142"/>
      <c r="K241" s="142"/>
      <c r="L241" s="175"/>
      <c r="M241" s="175"/>
      <c r="N241" s="175"/>
      <c r="O241" s="142"/>
      <c r="P241" s="175"/>
      <c r="Q241" s="158"/>
      <c r="R241" s="158"/>
      <c r="S241" s="158"/>
      <c r="T241" s="158"/>
      <c r="U241" s="156"/>
      <c r="V241" s="157"/>
      <c r="W241" s="158"/>
    </row>
    <row r="242" spans="2:23" s="152" customFormat="1" ht="15">
      <c r="B242" s="142"/>
      <c r="C242" s="142"/>
      <c r="D242" s="142"/>
      <c r="E242" s="142"/>
      <c r="F242" s="142"/>
      <c r="G242" s="142"/>
      <c r="H242" s="142"/>
      <c r="I242" s="142"/>
      <c r="J242" s="142"/>
      <c r="K242" s="142"/>
      <c r="L242" s="175"/>
      <c r="M242" s="175"/>
      <c r="N242" s="175"/>
      <c r="O242" s="142"/>
      <c r="P242" s="175"/>
      <c r="Q242" s="158"/>
      <c r="R242" s="158"/>
      <c r="S242" s="158"/>
      <c r="T242" s="158"/>
      <c r="U242" s="156"/>
      <c r="V242" s="157"/>
      <c r="W242" s="158"/>
    </row>
    <row r="243" spans="2:23" s="152" customFormat="1" ht="15">
      <c r="B243" s="142"/>
      <c r="C243" s="142"/>
      <c r="D243" s="142"/>
      <c r="E243" s="142"/>
      <c r="F243" s="142"/>
      <c r="G243" s="142"/>
      <c r="H243" s="142"/>
      <c r="I243" s="142"/>
      <c r="J243" s="142"/>
      <c r="K243" s="142"/>
      <c r="L243" s="175"/>
      <c r="M243" s="175"/>
      <c r="N243" s="175"/>
      <c r="O243" s="142"/>
      <c r="P243" s="175"/>
      <c r="Q243" s="158"/>
      <c r="R243" s="158"/>
      <c r="S243" s="158"/>
      <c r="T243" s="158"/>
      <c r="U243" s="156"/>
      <c r="V243" s="157"/>
      <c r="W243" s="158"/>
    </row>
    <row r="244" spans="2:23" s="152" customFormat="1" ht="15">
      <c r="B244" s="142"/>
      <c r="C244" s="142"/>
      <c r="D244" s="142"/>
      <c r="E244" s="142"/>
      <c r="F244" s="142"/>
      <c r="G244" s="142"/>
      <c r="H244" s="142"/>
      <c r="I244" s="142"/>
      <c r="J244" s="142"/>
      <c r="K244" s="142"/>
      <c r="L244" s="175"/>
      <c r="M244" s="175"/>
      <c r="N244" s="175"/>
      <c r="O244" s="142"/>
      <c r="P244" s="175"/>
      <c r="Q244" s="158"/>
      <c r="R244" s="158"/>
      <c r="S244" s="158"/>
      <c r="T244" s="158"/>
      <c r="U244" s="156"/>
      <c r="V244" s="157"/>
      <c r="W244" s="158"/>
    </row>
    <row r="245" spans="2:23" s="152" customFormat="1" ht="15">
      <c r="B245" s="142"/>
      <c r="C245" s="142"/>
      <c r="D245" s="142"/>
      <c r="E245" s="142"/>
      <c r="F245" s="142"/>
      <c r="G245" s="142"/>
      <c r="H245" s="142"/>
      <c r="I245" s="142"/>
      <c r="J245" s="142"/>
      <c r="K245" s="142"/>
      <c r="L245" s="175"/>
      <c r="M245" s="175"/>
      <c r="N245" s="175"/>
      <c r="O245" s="142"/>
      <c r="P245" s="175"/>
      <c r="Q245" s="158"/>
      <c r="R245" s="158"/>
      <c r="S245" s="158"/>
      <c r="T245" s="158"/>
      <c r="U245" s="156"/>
      <c r="V245" s="157"/>
      <c r="W245" s="158"/>
    </row>
    <row r="246" spans="2:23" s="152" customFormat="1" ht="15">
      <c r="B246" s="142"/>
      <c r="C246" s="142"/>
      <c r="D246" s="142"/>
      <c r="E246" s="142"/>
      <c r="F246" s="142"/>
      <c r="G246" s="142"/>
      <c r="H246" s="142"/>
      <c r="I246" s="142"/>
      <c r="J246" s="142"/>
      <c r="K246" s="142"/>
      <c r="L246" s="175"/>
      <c r="M246" s="175"/>
      <c r="N246" s="175"/>
      <c r="O246" s="142"/>
      <c r="P246" s="175"/>
      <c r="Q246" s="158"/>
      <c r="R246" s="158"/>
      <c r="S246" s="158"/>
      <c r="T246" s="158"/>
      <c r="U246" s="156"/>
      <c r="V246" s="157"/>
      <c r="W246" s="158"/>
    </row>
    <row r="247" spans="2:23" s="152" customFormat="1" ht="15">
      <c r="B247" s="142"/>
      <c r="C247" s="142"/>
      <c r="D247" s="142"/>
      <c r="E247" s="142"/>
      <c r="F247" s="142"/>
      <c r="G247" s="142"/>
      <c r="H247" s="142"/>
      <c r="I247" s="142"/>
      <c r="J247" s="142"/>
      <c r="K247" s="142"/>
      <c r="L247" s="175"/>
      <c r="M247" s="175"/>
      <c r="N247" s="175"/>
      <c r="O247" s="142"/>
      <c r="P247" s="175"/>
      <c r="Q247" s="158"/>
      <c r="R247" s="158"/>
      <c r="S247" s="158"/>
      <c r="T247" s="158"/>
      <c r="U247" s="156"/>
      <c r="V247" s="157"/>
      <c r="W247" s="158"/>
    </row>
    <row r="248" spans="2:23" s="152" customFormat="1" ht="15">
      <c r="B248" s="142"/>
      <c r="C248" s="142"/>
      <c r="D248" s="142"/>
      <c r="E248" s="142"/>
      <c r="F248" s="142"/>
      <c r="G248" s="142"/>
      <c r="H248" s="142"/>
      <c r="I248" s="142"/>
      <c r="J248" s="142"/>
      <c r="K248" s="142"/>
      <c r="L248" s="175"/>
      <c r="M248" s="175"/>
      <c r="N248" s="175"/>
      <c r="O248" s="142"/>
      <c r="P248" s="175"/>
      <c r="Q248" s="158"/>
      <c r="R248" s="158"/>
      <c r="S248" s="158"/>
      <c r="T248" s="158"/>
      <c r="U248" s="156"/>
      <c r="V248" s="157"/>
      <c r="W248" s="158"/>
    </row>
    <row r="249" spans="2:23" s="152" customFormat="1" ht="15">
      <c r="B249" s="142"/>
      <c r="C249" s="142"/>
      <c r="D249" s="142"/>
      <c r="E249" s="142"/>
      <c r="F249" s="142"/>
      <c r="G249" s="142"/>
      <c r="H249" s="142"/>
      <c r="I249" s="142"/>
      <c r="J249" s="142"/>
      <c r="K249" s="142"/>
      <c r="L249" s="175"/>
      <c r="M249" s="175"/>
      <c r="N249" s="175"/>
      <c r="O249" s="142"/>
      <c r="P249" s="175"/>
      <c r="Q249" s="158"/>
      <c r="R249" s="158"/>
      <c r="S249" s="158"/>
      <c r="T249" s="158"/>
      <c r="U249" s="156"/>
      <c r="V249" s="157"/>
      <c r="W249" s="158"/>
    </row>
    <row r="250" spans="2:23" s="152" customFormat="1" ht="15">
      <c r="B250" s="142"/>
      <c r="C250" s="142"/>
      <c r="D250" s="142"/>
      <c r="E250" s="142"/>
      <c r="F250" s="142"/>
      <c r="G250" s="142"/>
      <c r="H250" s="142"/>
      <c r="I250" s="142"/>
      <c r="J250" s="142"/>
      <c r="K250" s="142"/>
      <c r="L250" s="175"/>
      <c r="M250" s="175"/>
      <c r="N250" s="175"/>
      <c r="O250" s="142"/>
      <c r="P250" s="175"/>
      <c r="Q250" s="158"/>
      <c r="R250" s="158"/>
      <c r="S250" s="158"/>
      <c r="T250" s="158"/>
      <c r="U250" s="156"/>
      <c r="V250" s="157"/>
      <c r="W250" s="158"/>
    </row>
    <row r="251" spans="2:23" s="152" customFormat="1" ht="15">
      <c r="B251" s="142"/>
      <c r="C251" s="142"/>
      <c r="D251" s="142"/>
      <c r="E251" s="142"/>
      <c r="F251" s="142"/>
      <c r="G251" s="142"/>
      <c r="H251" s="142"/>
      <c r="I251" s="142"/>
      <c r="J251" s="142"/>
      <c r="K251" s="142"/>
      <c r="L251" s="175"/>
      <c r="M251" s="175"/>
      <c r="N251" s="175"/>
      <c r="O251" s="142"/>
      <c r="P251" s="175"/>
      <c r="Q251" s="158"/>
      <c r="R251" s="158"/>
      <c r="S251" s="158"/>
      <c r="T251" s="158"/>
      <c r="U251" s="156"/>
      <c r="V251" s="157"/>
      <c r="W251" s="158"/>
    </row>
    <row r="252" spans="2:23" s="152" customFormat="1" ht="15">
      <c r="B252" s="142"/>
      <c r="C252" s="142"/>
      <c r="D252" s="142"/>
      <c r="E252" s="142"/>
      <c r="F252" s="142"/>
      <c r="G252" s="142"/>
      <c r="H252" s="142"/>
      <c r="I252" s="142"/>
      <c r="J252" s="142"/>
      <c r="K252" s="142"/>
      <c r="L252" s="175"/>
      <c r="M252" s="175"/>
      <c r="N252" s="175"/>
      <c r="O252" s="142"/>
      <c r="P252" s="175"/>
      <c r="Q252" s="158"/>
      <c r="R252" s="158"/>
      <c r="S252" s="158"/>
      <c r="T252" s="158"/>
      <c r="U252" s="156"/>
      <c r="V252" s="157"/>
      <c r="W252" s="158"/>
    </row>
    <row r="253" spans="2:23" s="152" customFormat="1" ht="15">
      <c r="B253" s="142"/>
      <c r="C253" s="142"/>
      <c r="D253" s="142"/>
      <c r="E253" s="142"/>
      <c r="F253" s="142"/>
      <c r="G253" s="142"/>
      <c r="H253" s="142"/>
      <c r="I253" s="142"/>
      <c r="J253" s="142"/>
      <c r="K253" s="142"/>
      <c r="L253" s="175"/>
      <c r="M253" s="175"/>
      <c r="N253" s="175"/>
      <c r="O253" s="142"/>
      <c r="P253" s="175"/>
      <c r="Q253" s="158"/>
      <c r="R253" s="158"/>
      <c r="S253" s="158"/>
      <c r="T253" s="158"/>
      <c r="U253" s="156"/>
      <c r="V253" s="157"/>
      <c r="W253" s="158"/>
    </row>
    <row r="254" spans="2:23" s="152" customFormat="1" ht="15">
      <c r="B254" s="142"/>
      <c r="C254" s="142"/>
      <c r="D254" s="142"/>
      <c r="E254" s="142"/>
      <c r="F254" s="142"/>
      <c r="G254" s="142"/>
      <c r="H254" s="142"/>
      <c r="I254" s="142"/>
      <c r="J254" s="142"/>
      <c r="K254" s="142"/>
      <c r="L254" s="175"/>
      <c r="M254" s="175"/>
      <c r="N254" s="175"/>
      <c r="O254" s="142"/>
      <c r="P254" s="175"/>
      <c r="Q254" s="158"/>
      <c r="R254" s="158"/>
      <c r="S254" s="158"/>
      <c r="T254" s="158"/>
      <c r="U254" s="156"/>
      <c r="V254" s="157"/>
      <c r="W254" s="158"/>
    </row>
    <row r="255" spans="2:23" s="152" customFormat="1" ht="15">
      <c r="B255" s="142"/>
      <c r="C255" s="142"/>
      <c r="D255" s="142"/>
      <c r="E255" s="142"/>
      <c r="F255" s="142"/>
      <c r="G255" s="142"/>
      <c r="H255" s="142"/>
      <c r="I255" s="142"/>
      <c r="J255" s="142"/>
      <c r="K255" s="142"/>
      <c r="L255" s="175"/>
      <c r="M255" s="175"/>
      <c r="N255" s="175"/>
      <c r="O255" s="142"/>
      <c r="P255" s="175"/>
      <c r="Q255" s="158"/>
      <c r="R255" s="158"/>
      <c r="S255" s="158"/>
      <c r="T255" s="158"/>
      <c r="U255" s="156"/>
      <c r="V255" s="157"/>
      <c r="W255" s="158"/>
    </row>
    <row r="256" spans="2:23" s="152" customFormat="1" ht="15">
      <c r="B256" s="142"/>
      <c r="C256" s="142"/>
      <c r="D256" s="142"/>
      <c r="E256" s="142"/>
      <c r="F256" s="142"/>
      <c r="G256" s="142"/>
      <c r="H256" s="142"/>
      <c r="I256" s="142"/>
      <c r="J256" s="142"/>
      <c r="K256" s="142"/>
      <c r="L256" s="175"/>
      <c r="M256" s="175"/>
      <c r="N256" s="175"/>
      <c r="O256" s="142"/>
      <c r="P256" s="175"/>
      <c r="Q256" s="158"/>
      <c r="R256" s="158"/>
      <c r="S256" s="158"/>
      <c r="T256" s="158"/>
      <c r="U256" s="156"/>
      <c r="V256" s="157"/>
      <c r="W256" s="158"/>
    </row>
    <row r="257" spans="2:23" s="152" customFormat="1" ht="15">
      <c r="B257" s="142"/>
      <c r="C257" s="142"/>
      <c r="D257" s="142"/>
      <c r="E257" s="142"/>
      <c r="F257" s="142"/>
      <c r="G257" s="142"/>
      <c r="H257" s="142"/>
      <c r="I257" s="142"/>
      <c r="J257" s="142"/>
      <c r="K257" s="142"/>
      <c r="L257" s="175"/>
      <c r="M257" s="175"/>
      <c r="N257" s="175"/>
      <c r="O257" s="142"/>
      <c r="P257" s="175"/>
      <c r="Q257" s="158"/>
      <c r="R257" s="158"/>
      <c r="S257" s="158"/>
      <c r="T257" s="158"/>
      <c r="U257" s="156"/>
      <c r="V257" s="157"/>
      <c r="W257" s="158"/>
    </row>
    <row r="258" spans="2:23" s="152" customFormat="1" ht="15">
      <c r="B258" s="142"/>
      <c r="C258" s="142"/>
      <c r="D258" s="142"/>
      <c r="E258" s="142"/>
      <c r="F258" s="142"/>
      <c r="G258" s="142"/>
      <c r="H258" s="142"/>
      <c r="I258" s="142"/>
      <c r="J258" s="142"/>
      <c r="K258" s="142"/>
      <c r="L258" s="175"/>
      <c r="M258" s="175"/>
      <c r="N258" s="175"/>
      <c r="O258" s="142"/>
      <c r="P258" s="175"/>
      <c r="Q258" s="158"/>
      <c r="R258" s="158"/>
      <c r="S258" s="158"/>
      <c r="T258" s="158"/>
      <c r="U258" s="156"/>
      <c r="V258" s="157"/>
      <c r="W258" s="158"/>
    </row>
    <row r="259" spans="2:23" s="152" customFormat="1" ht="15">
      <c r="B259" s="142"/>
      <c r="C259" s="142"/>
      <c r="D259" s="142"/>
      <c r="E259" s="142"/>
      <c r="F259" s="142"/>
      <c r="G259" s="142"/>
      <c r="H259" s="142"/>
      <c r="I259" s="142"/>
      <c r="J259" s="142"/>
      <c r="K259" s="142"/>
      <c r="L259" s="175"/>
      <c r="M259" s="175"/>
      <c r="N259" s="175"/>
      <c r="O259" s="142"/>
      <c r="P259" s="175"/>
      <c r="Q259" s="158"/>
      <c r="R259" s="158"/>
      <c r="S259" s="158"/>
      <c r="T259" s="158"/>
      <c r="U259" s="156"/>
      <c r="V259" s="157"/>
      <c r="W259" s="158"/>
    </row>
    <row r="260" spans="2:23" s="152" customFormat="1" ht="15">
      <c r="B260" s="142"/>
      <c r="C260" s="142"/>
      <c r="D260" s="142"/>
      <c r="E260" s="142"/>
      <c r="F260" s="142"/>
      <c r="G260" s="142"/>
      <c r="H260" s="142"/>
      <c r="I260" s="142"/>
      <c r="J260" s="142"/>
      <c r="K260" s="142"/>
      <c r="L260" s="175"/>
      <c r="M260" s="175"/>
      <c r="N260" s="175"/>
      <c r="O260" s="142"/>
      <c r="P260" s="175"/>
      <c r="Q260" s="158"/>
      <c r="R260" s="158"/>
      <c r="S260" s="158"/>
      <c r="T260" s="158"/>
      <c r="U260" s="156"/>
      <c r="V260" s="157"/>
      <c r="W260" s="158"/>
    </row>
    <row r="261" spans="2:23" s="152" customFormat="1" ht="15">
      <c r="B261" s="142"/>
      <c r="C261" s="142"/>
      <c r="D261" s="142"/>
      <c r="E261" s="142"/>
      <c r="F261" s="142"/>
      <c r="G261" s="142"/>
      <c r="H261" s="142"/>
      <c r="I261" s="142"/>
      <c r="J261" s="142"/>
      <c r="K261" s="142"/>
      <c r="L261" s="175"/>
      <c r="M261" s="175"/>
      <c r="N261" s="175"/>
      <c r="O261" s="142"/>
      <c r="P261" s="175"/>
      <c r="Q261" s="158"/>
      <c r="R261" s="158"/>
      <c r="S261" s="158"/>
      <c r="T261" s="158"/>
      <c r="U261" s="156"/>
      <c r="V261" s="157"/>
      <c r="W261" s="158"/>
    </row>
    <row r="262" spans="2:23" s="152" customFormat="1" ht="15">
      <c r="B262" s="142"/>
      <c r="C262" s="142"/>
      <c r="D262" s="142"/>
      <c r="E262" s="142"/>
      <c r="F262" s="142"/>
      <c r="G262" s="142"/>
      <c r="H262" s="142"/>
      <c r="I262" s="142"/>
      <c r="J262" s="142"/>
      <c r="K262" s="142"/>
      <c r="L262" s="175"/>
      <c r="M262" s="175"/>
      <c r="N262" s="175"/>
      <c r="O262" s="142"/>
      <c r="P262" s="175"/>
      <c r="Q262" s="158"/>
      <c r="R262" s="158"/>
      <c r="S262" s="158"/>
      <c r="T262" s="158"/>
      <c r="U262" s="156"/>
      <c r="V262" s="157"/>
      <c r="W262" s="158"/>
    </row>
    <row r="263" spans="2:23" s="152" customFormat="1" ht="15">
      <c r="B263" s="142"/>
      <c r="C263" s="142"/>
      <c r="D263" s="142"/>
      <c r="E263" s="142"/>
      <c r="F263" s="142"/>
      <c r="G263" s="142"/>
      <c r="H263" s="142"/>
      <c r="I263" s="142"/>
      <c r="J263" s="142"/>
      <c r="K263" s="142"/>
      <c r="L263" s="175"/>
      <c r="M263" s="175"/>
      <c r="N263" s="175"/>
      <c r="O263" s="142"/>
      <c r="P263" s="175"/>
      <c r="Q263" s="158"/>
      <c r="R263" s="158"/>
      <c r="S263" s="158"/>
      <c r="T263" s="158"/>
      <c r="U263" s="156"/>
      <c r="V263" s="157"/>
      <c r="W263" s="158"/>
    </row>
    <row r="264" spans="2:23" s="152" customFormat="1" ht="15">
      <c r="B264" s="142"/>
      <c r="C264" s="142"/>
      <c r="D264" s="142"/>
      <c r="E264" s="142"/>
      <c r="F264" s="142"/>
      <c r="G264" s="142"/>
      <c r="H264" s="142"/>
      <c r="I264" s="142"/>
      <c r="J264" s="142"/>
      <c r="K264" s="142"/>
      <c r="L264" s="175"/>
      <c r="M264" s="175"/>
      <c r="N264" s="175"/>
      <c r="O264" s="142"/>
      <c r="P264" s="175"/>
      <c r="Q264" s="158"/>
      <c r="R264" s="158"/>
      <c r="S264" s="158"/>
      <c r="T264" s="158"/>
      <c r="U264" s="156"/>
      <c r="V264" s="157"/>
      <c r="W264" s="158"/>
    </row>
    <row r="265" spans="2:23" s="152" customFormat="1" ht="15">
      <c r="B265" s="142"/>
      <c r="C265" s="142"/>
      <c r="D265" s="142"/>
      <c r="E265" s="142"/>
      <c r="F265" s="142"/>
      <c r="G265" s="142"/>
      <c r="H265" s="142"/>
      <c r="I265" s="142"/>
      <c r="J265" s="142"/>
      <c r="K265" s="142"/>
      <c r="L265" s="175"/>
      <c r="M265" s="175"/>
      <c r="N265" s="175"/>
      <c r="O265" s="142"/>
      <c r="P265" s="175"/>
      <c r="Q265" s="158"/>
      <c r="R265" s="158"/>
      <c r="S265" s="158"/>
      <c r="T265" s="158"/>
      <c r="U265" s="156"/>
      <c r="V265" s="157"/>
      <c r="W265" s="158"/>
    </row>
    <row r="266" spans="2:23" s="152" customFormat="1" ht="15">
      <c r="B266" s="142"/>
      <c r="C266" s="142"/>
      <c r="D266" s="142"/>
      <c r="E266" s="142"/>
      <c r="F266" s="142"/>
      <c r="G266" s="142"/>
      <c r="H266" s="142"/>
      <c r="I266" s="142"/>
      <c r="J266" s="142"/>
      <c r="K266" s="142"/>
      <c r="L266" s="175"/>
      <c r="M266" s="175"/>
      <c r="N266" s="175"/>
      <c r="O266" s="142"/>
      <c r="P266" s="175"/>
      <c r="Q266" s="158"/>
      <c r="R266" s="158"/>
      <c r="S266" s="158"/>
      <c r="T266" s="158"/>
      <c r="U266" s="156"/>
      <c r="V266" s="157"/>
      <c r="W266" s="158"/>
    </row>
    <row r="267" spans="2:23" s="152" customFormat="1" ht="15">
      <c r="B267" s="142"/>
      <c r="C267" s="142"/>
      <c r="D267" s="142"/>
      <c r="E267" s="142"/>
      <c r="F267" s="142"/>
      <c r="G267" s="142"/>
      <c r="H267" s="142"/>
      <c r="I267" s="142"/>
      <c r="J267" s="142"/>
      <c r="K267" s="142"/>
      <c r="L267" s="175"/>
      <c r="M267" s="175"/>
      <c r="N267" s="175"/>
      <c r="O267" s="142"/>
      <c r="P267" s="175"/>
      <c r="Q267" s="158"/>
      <c r="R267" s="158"/>
      <c r="S267" s="158"/>
      <c r="T267" s="158"/>
      <c r="U267" s="156"/>
      <c r="V267" s="157"/>
      <c r="W267" s="158"/>
    </row>
    <row r="268" spans="2:23" s="152" customFormat="1" ht="15">
      <c r="B268" s="142"/>
      <c r="C268" s="142"/>
      <c r="D268" s="142"/>
      <c r="E268" s="142"/>
      <c r="F268" s="142"/>
      <c r="G268" s="142"/>
      <c r="H268" s="142"/>
      <c r="I268" s="142"/>
      <c r="J268" s="142"/>
      <c r="K268" s="142"/>
      <c r="L268" s="175"/>
      <c r="M268" s="175"/>
      <c r="N268" s="175"/>
      <c r="O268" s="142"/>
      <c r="P268" s="175"/>
      <c r="Q268" s="158"/>
      <c r="R268" s="158"/>
      <c r="S268" s="158"/>
      <c r="T268" s="158"/>
      <c r="U268" s="156"/>
      <c r="V268" s="157"/>
      <c r="W268" s="158"/>
    </row>
    <row r="269" spans="2:23" s="152" customFormat="1" ht="15">
      <c r="B269" s="142"/>
      <c r="C269" s="142"/>
      <c r="D269" s="142"/>
      <c r="E269" s="142"/>
      <c r="F269" s="142"/>
      <c r="G269" s="142"/>
      <c r="H269" s="142"/>
      <c r="I269" s="142"/>
      <c r="J269" s="142"/>
      <c r="K269" s="142"/>
      <c r="L269" s="175"/>
      <c r="M269" s="175"/>
      <c r="N269" s="175"/>
      <c r="O269" s="142"/>
      <c r="P269" s="175"/>
      <c r="Q269" s="158"/>
      <c r="R269" s="158"/>
      <c r="S269" s="158"/>
      <c r="T269" s="158"/>
      <c r="U269" s="156"/>
      <c r="V269" s="157"/>
      <c r="W269" s="158"/>
    </row>
    <row r="270" spans="2:23" s="152" customFormat="1" ht="15">
      <c r="B270" s="142"/>
      <c r="C270" s="142"/>
      <c r="D270" s="142"/>
      <c r="E270" s="142"/>
      <c r="F270" s="142"/>
      <c r="G270" s="142"/>
      <c r="H270" s="142"/>
      <c r="I270" s="142"/>
      <c r="J270" s="142"/>
      <c r="K270" s="142"/>
      <c r="L270" s="175"/>
      <c r="M270" s="175"/>
      <c r="N270" s="175"/>
      <c r="O270" s="142"/>
      <c r="P270" s="175"/>
      <c r="Q270" s="158"/>
      <c r="R270" s="158"/>
      <c r="S270" s="158"/>
      <c r="T270" s="158"/>
      <c r="U270" s="156"/>
      <c r="V270" s="157"/>
      <c r="W270" s="158"/>
    </row>
    <row r="271" spans="2:23" s="152" customFormat="1" ht="15">
      <c r="B271" s="142"/>
      <c r="C271" s="142"/>
      <c r="D271" s="142"/>
      <c r="E271" s="142"/>
      <c r="F271" s="142"/>
      <c r="G271" s="142"/>
      <c r="H271" s="142"/>
      <c r="I271" s="142"/>
      <c r="J271" s="142"/>
      <c r="K271" s="142"/>
      <c r="L271" s="175"/>
      <c r="M271" s="175"/>
      <c r="N271" s="175"/>
      <c r="O271" s="142"/>
      <c r="P271" s="175"/>
      <c r="Q271" s="158"/>
      <c r="R271" s="158"/>
      <c r="S271" s="158"/>
      <c r="T271" s="158"/>
      <c r="U271" s="156"/>
      <c r="V271" s="157"/>
      <c r="W271" s="158"/>
    </row>
    <row r="272" spans="2:23" s="152" customFormat="1" ht="15">
      <c r="B272" s="142"/>
      <c r="C272" s="142"/>
      <c r="D272" s="142"/>
      <c r="E272" s="142"/>
      <c r="F272" s="142"/>
      <c r="G272" s="142"/>
      <c r="H272" s="142"/>
      <c r="I272" s="142"/>
      <c r="J272" s="142"/>
      <c r="K272" s="142"/>
      <c r="L272" s="175"/>
      <c r="M272" s="175"/>
      <c r="N272" s="175"/>
      <c r="O272" s="142"/>
      <c r="P272" s="175"/>
      <c r="Q272" s="158"/>
      <c r="R272" s="158"/>
      <c r="S272" s="158"/>
      <c r="T272" s="158"/>
      <c r="U272" s="156"/>
      <c r="V272" s="157"/>
      <c r="W272" s="158"/>
    </row>
    <row r="273" spans="2:23" s="152" customFormat="1" ht="15">
      <c r="B273" s="142"/>
      <c r="C273" s="142"/>
      <c r="D273" s="142"/>
      <c r="E273" s="142"/>
      <c r="F273" s="142"/>
      <c r="G273" s="142"/>
      <c r="H273" s="142"/>
      <c r="I273" s="142"/>
      <c r="J273" s="142"/>
      <c r="K273" s="142"/>
      <c r="L273" s="175"/>
      <c r="M273" s="175"/>
      <c r="N273" s="175"/>
      <c r="O273" s="142"/>
      <c r="P273" s="175"/>
      <c r="Q273" s="158"/>
      <c r="R273" s="158"/>
      <c r="S273" s="158"/>
      <c r="T273" s="158"/>
      <c r="U273" s="156"/>
      <c r="V273" s="157"/>
      <c r="W273" s="158"/>
    </row>
    <row r="274" spans="2:23" s="152" customFormat="1" ht="15">
      <c r="B274" s="142"/>
      <c r="C274" s="142"/>
      <c r="D274" s="142"/>
      <c r="E274" s="142"/>
      <c r="F274" s="142"/>
      <c r="G274" s="142"/>
      <c r="H274" s="142"/>
      <c r="I274" s="142"/>
      <c r="J274" s="142"/>
      <c r="K274" s="142"/>
      <c r="L274" s="175"/>
      <c r="M274" s="175"/>
      <c r="N274" s="175"/>
      <c r="O274" s="142"/>
      <c r="P274" s="175"/>
      <c r="Q274" s="158"/>
      <c r="R274" s="158"/>
      <c r="S274" s="158"/>
      <c r="T274" s="158"/>
      <c r="U274" s="156"/>
      <c r="V274" s="157"/>
      <c r="W274" s="158"/>
    </row>
    <row r="275" spans="2:23" s="152" customFormat="1" ht="15">
      <c r="B275" s="142"/>
      <c r="C275" s="142"/>
      <c r="D275" s="142"/>
      <c r="E275" s="142"/>
      <c r="F275" s="142"/>
      <c r="G275" s="142"/>
      <c r="H275" s="142"/>
      <c r="I275" s="142"/>
      <c r="J275" s="142"/>
      <c r="K275" s="142"/>
      <c r="L275" s="175"/>
      <c r="M275" s="175"/>
      <c r="N275" s="175"/>
      <c r="O275" s="142"/>
      <c r="P275" s="175"/>
      <c r="Q275" s="158"/>
      <c r="R275" s="158"/>
      <c r="S275" s="158"/>
      <c r="T275" s="158"/>
      <c r="U275" s="156"/>
      <c r="V275" s="157"/>
      <c r="W275" s="158"/>
    </row>
    <row r="276" spans="2:23" s="152" customFormat="1" ht="15">
      <c r="B276" s="142"/>
      <c r="C276" s="142"/>
      <c r="D276" s="142"/>
      <c r="E276" s="142"/>
      <c r="F276" s="142"/>
      <c r="G276" s="142"/>
      <c r="H276" s="142"/>
      <c r="I276" s="142"/>
      <c r="J276" s="142"/>
      <c r="K276" s="142"/>
      <c r="L276" s="175"/>
      <c r="M276" s="175"/>
      <c r="N276" s="175"/>
      <c r="O276" s="142"/>
      <c r="P276" s="175"/>
      <c r="Q276" s="158"/>
      <c r="R276" s="158"/>
      <c r="S276" s="158"/>
      <c r="T276" s="158"/>
      <c r="U276" s="156"/>
      <c r="V276" s="157"/>
      <c r="W276" s="158"/>
    </row>
    <row r="277" spans="2:23" s="152" customFormat="1" ht="15">
      <c r="B277" s="142"/>
      <c r="C277" s="142"/>
      <c r="D277" s="142"/>
      <c r="E277" s="142"/>
      <c r="F277" s="142"/>
      <c r="G277" s="142"/>
      <c r="H277" s="142"/>
      <c r="I277" s="142"/>
      <c r="J277" s="142"/>
      <c r="K277" s="142"/>
      <c r="L277" s="175"/>
      <c r="M277" s="175"/>
      <c r="N277" s="175"/>
      <c r="O277" s="142"/>
      <c r="P277" s="175"/>
      <c r="Q277" s="158"/>
      <c r="R277" s="158"/>
      <c r="S277" s="158"/>
      <c r="T277" s="158"/>
      <c r="U277" s="156"/>
      <c r="V277" s="157"/>
      <c r="W277" s="158"/>
    </row>
    <row r="278" spans="2:23" s="152" customFormat="1" ht="15">
      <c r="B278" s="142"/>
      <c r="C278" s="142"/>
      <c r="D278" s="142"/>
      <c r="E278" s="142"/>
      <c r="F278" s="142"/>
      <c r="G278" s="142"/>
      <c r="H278" s="142"/>
      <c r="I278" s="142"/>
      <c r="J278" s="142"/>
      <c r="K278" s="142"/>
      <c r="L278" s="175"/>
      <c r="M278" s="175"/>
      <c r="N278" s="175"/>
      <c r="O278" s="142"/>
      <c r="P278" s="175"/>
      <c r="Q278" s="158"/>
      <c r="R278" s="158"/>
      <c r="S278" s="158"/>
      <c r="T278" s="158"/>
      <c r="U278" s="156"/>
      <c r="V278" s="157"/>
      <c r="W278" s="158"/>
    </row>
    <row r="279" spans="2:23" s="152" customFormat="1" ht="15">
      <c r="B279" s="142"/>
      <c r="C279" s="142"/>
      <c r="D279" s="142"/>
      <c r="E279" s="142"/>
      <c r="F279" s="142"/>
      <c r="G279" s="142"/>
      <c r="H279" s="142"/>
      <c r="I279" s="142"/>
      <c r="J279" s="142"/>
      <c r="K279" s="142"/>
      <c r="L279" s="175"/>
      <c r="M279" s="175"/>
      <c r="N279" s="175"/>
      <c r="O279" s="142"/>
      <c r="P279" s="175"/>
      <c r="Q279" s="158"/>
      <c r="R279" s="158"/>
      <c r="S279" s="158"/>
      <c r="T279" s="158"/>
      <c r="U279" s="156"/>
      <c r="V279" s="157"/>
      <c r="W279" s="158"/>
    </row>
    <row r="280" spans="2:23" s="152" customFormat="1" ht="15">
      <c r="B280" s="142"/>
      <c r="C280" s="142"/>
      <c r="D280" s="142"/>
      <c r="E280" s="142"/>
      <c r="F280" s="142"/>
      <c r="G280" s="142"/>
      <c r="H280" s="142"/>
      <c r="I280" s="142"/>
      <c r="J280" s="142"/>
      <c r="K280" s="142"/>
      <c r="L280" s="175"/>
      <c r="M280" s="175"/>
      <c r="N280" s="175"/>
      <c r="O280" s="142"/>
      <c r="P280" s="175"/>
      <c r="Q280" s="158"/>
      <c r="R280" s="158"/>
      <c r="S280" s="158"/>
      <c r="T280" s="158"/>
      <c r="U280" s="156"/>
      <c r="V280" s="157"/>
      <c r="W280" s="158"/>
    </row>
    <row r="281" spans="2:23" s="152" customFormat="1" ht="15">
      <c r="B281" s="142"/>
      <c r="C281" s="142"/>
      <c r="D281" s="142"/>
      <c r="E281" s="142"/>
      <c r="F281" s="142"/>
      <c r="G281" s="142"/>
      <c r="H281" s="142"/>
      <c r="I281" s="142"/>
      <c r="J281" s="142"/>
      <c r="K281" s="142"/>
      <c r="L281" s="175"/>
      <c r="M281" s="175"/>
      <c r="N281" s="175"/>
      <c r="O281" s="142"/>
      <c r="P281" s="175"/>
      <c r="Q281" s="158"/>
      <c r="R281" s="158"/>
      <c r="S281" s="158"/>
      <c r="T281" s="158"/>
      <c r="U281" s="156"/>
      <c r="V281" s="157"/>
      <c r="W281" s="158"/>
    </row>
    <row r="282" spans="2:23" s="152" customFormat="1" ht="15">
      <c r="B282" s="142"/>
      <c r="C282" s="142"/>
      <c r="D282" s="142"/>
      <c r="E282" s="142"/>
      <c r="F282" s="142"/>
      <c r="G282" s="142"/>
      <c r="H282" s="142"/>
      <c r="I282" s="142"/>
      <c r="J282" s="142"/>
      <c r="K282" s="142"/>
      <c r="L282" s="175"/>
      <c r="M282" s="175"/>
      <c r="N282" s="175"/>
      <c r="O282" s="142"/>
      <c r="P282" s="175"/>
      <c r="Q282" s="158"/>
      <c r="R282" s="158"/>
      <c r="S282" s="158"/>
      <c r="T282" s="158"/>
      <c r="U282" s="156"/>
      <c r="V282" s="157"/>
      <c r="W282" s="158"/>
    </row>
    <row r="283" spans="2:23" s="152" customFormat="1" ht="15">
      <c r="B283" s="142"/>
      <c r="C283" s="142"/>
      <c r="D283" s="142"/>
      <c r="E283" s="142"/>
      <c r="F283" s="142"/>
      <c r="G283" s="142"/>
      <c r="H283" s="142"/>
      <c r="I283" s="142"/>
      <c r="J283" s="142"/>
      <c r="K283" s="142"/>
      <c r="L283" s="175"/>
      <c r="M283" s="175"/>
      <c r="N283" s="175"/>
      <c r="O283" s="142"/>
      <c r="P283" s="175"/>
      <c r="Q283" s="158"/>
      <c r="R283" s="158"/>
      <c r="S283" s="158"/>
      <c r="T283" s="158"/>
      <c r="U283" s="156"/>
      <c r="V283" s="157"/>
      <c r="W283" s="158"/>
    </row>
    <row r="284" spans="2:23" s="152" customFormat="1" ht="15">
      <c r="B284" s="142"/>
      <c r="C284" s="142"/>
      <c r="D284" s="142"/>
      <c r="E284" s="142"/>
      <c r="F284" s="142"/>
      <c r="G284" s="142"/>
      <c r="H284" s="142"/>
      <c r="I284" s="142"/>
      <c r="J284" s="142"/>
      <c r="K284" s="142"/>
      <c r="L284" s="175"/>
      <c r="M284" s="175"/>
      <c r="N284" s="175"/>
      <c r="O284" s="142"/>
      <c r="P284" s="175"/>
      <c r="Q284" s="158"/>
      <c r="R284" s="158"/>
      <c r="S284" s="158"/>
      <c r="T284" s="158"/>
      <c r="U284" s="156"/>
      <c r="V284" s="157"/>
      <c r="W284" s="158"/>
    </row>
    <row r="285" spans="2:23" s="152" customFormat="1" ht="15">
      <c r="B285" s="142"/>
      <c r="C285" s="142"/>
      <c r="D285" s="142"/>
      <c r="E285" s="142"/>
      <c r="F285" s="142"/>
      <c r="G285" s="142"/>
      <c r="H285" s="142"/>
      <c r="I285" s="142"/>
      <c r="J285" s="142"/>
      <c r="K285" s="142"/>
      <c r="L285" s="175"/>
      <c r="M285" s="175"/>
      <c r="N285" s="175"/>
      <c r="O285" s="142"/>
      <c r="P285" s="175"/>
      <c r="Q285" s="158"/>
      <c r="R285" s="158"/>
      <c r="S285" s="158"/>
      <c r="T285" s="158"/>
      <c r="U285" s="156"/>
      <c r="V285" s="157"/>
      <c r="W285" s="158"/>
    </row>
    <row r="286" spans="2:23" s="152" customFormat="1" ht="15">
      <c r="B286" s="142"/>
      <c r="C286" s="142"/>
      <c r="D286" s="142"/>
      <c r="E286" s="142"/>
      <c r="F286" s="142"/>
      <c r="G286" s="142"/>
      <c r="H286" s="142"/>
      <c r="I286" s="142"/>
      <c r="J286" s="142"/>
      <c r="K286" s="142"/>
      <c r="L286" s="175"/>
      <c r="M286" s="175"/>
      <c r="N286" s="175"/>
      <c r="O286" s="142"/>
      <c r="P286" s="175"/>
      <c r="Q286" s="158"/>
      <c r="R286" s="158"/>
      <c r="S286" s="158"/>
      <c r="T286" s="158"/>
      <c r="U286" s="156"/>
      <c r="V286" s="157"/>
      <c r="W286" s="158"/>
    </row>
    <row r="287" spans="2:23" s="152" customFormat="1" ht="15">
      <c r="B287" s="142"/>
      <c r="C287" s="142"/>
      <c r="D287" s="142"/>
      <c r="E287" s="142"/>
      <c r="F287" s="142"/>
      <c r="G287" s="142"/>
      <c r="H287" s="142"/>
      <c r="I287" s="142"/>
      <c r="J287" s="142"/>
      <c r="K287" s="142"/>
      <c r="L287" s="175"/>
      <c r="M287" s="175"/>
      <c r="N287" s="175"/>
      <c r="O287" s="142"/>
      <c r="P287" s="175"/>
      <c r="Q287" s="158"/>
      <c r="R287" s="158"/>
      <c r="S287" s="158"/>
      <c r="T287" s="158"/>
      <c r="U287" s="156"/>
      <c r="V287" s="157"/>
      <c r="W287" s="158"/>
    </row>
    <row r="288" spans="2:23" s="152" customFormat="1" ht="15">
      <c r="B288" s="142"/>
      <c r="C288" s="142"/>
      <c r="D288" s="142"/>
      <c r="E288" s="142"/>
      <c r="F288" s="142"/>
      <c r="G288" s="142"/>
      <c r="H288" s="142"/>
      <c r="I288" s="142"/>
      <c r="J288" s="142"/>
      <c r="K288" s="142"/>
      <c r="L288" s="175"/>
      <c r="M288" s="175"/>
      <c r="N288" s="175"/>
      <c r="O288" s="142"/>
      <c r="P288" s="175"/>
      <c r="Q288" s="158"/>
      <c r="R288" s="158"/>
      <c r="S288" s="158"/>
      <c r="T288" s="158"/>
      <c r="U288" s="156"/>
      <c r="V288" s="157"/>
      <c r="W288" s="158"/>
    </row>
    <row r="289" spans="2:23" s="152" customFormat="1" ht="15">
      <c r="B289" s="142"/>
      <c r="C289" s="142"/>
      <c r="D289" s="142"/>
      <c r="E289" s="142"/>
      <c r="F289" s="142"/>
      <c r="G289" s="142"/>
      <c r="H289" s="142"/>
      <c r="I289" s="142"/>
      <c r="J289" s="142"/>
      <c r="K289" s="142"/>
      <c r="L289" s="175"/>
      <c r="M289" s="175"/>
      <c r="N289" s="175"/>
      <c r="O289" s="142"/>
      <c r="P289" s="175"/>
      <c r="Q289" s="158"/>
      <c r="R289" s="158"/>
      <c r="S289" s="158"/>
      <c r="T289" s="158"/>
      <c r="U289" s="156"/>
      <c r="V289" s="157"/>
      <c r="W289" s="158"/>
    </row>
    <row r="290" spans="2:23" s="152" customFormat="1" ht="15">
      <c r="B290" s="142"/>
      <c r="C290" s="142"/>
      <c r="D290" s="142"/>
      <c r="E290" s="142"/>
      <c r="F290" s="142"/>
      <c r="G290" s="142"/>
      <c r="H290" s="142"/>
      <c r="I290" s="142"/>
      <c r="J290" s="142"/>
      <c r="K290" s="142"/>
      <c r="L290" s="175"/>
      <c r="M290" s="175"/>
      <c r="N290" s="175"/>
      <c r="O290" s="142"/>
      <c r="P290" s="175"/>
      <c r="Q290" s="158"/>
      <c r="R290" s="158"/>
      <c r="S290" s="158"/>
      <c r="T290" s="158"/>
      <c r="U290" s="156"/>
      <c r="V290" s="157"/>
      <c r="W290" s="158"/>
    </row>
    <row r="291" spans="2:23" s="152" customFormat="1" ht="15">
      <c r="B291" s="142"/>
      <c r="C291" s="142"/>
      <c r="D291" s="142"/>
      <c r="E291" s="142"/>
      <c r="F291" s="142"/>
      <c r="G291" s="142"/>
      <c r="H291" s="142"/>
      <c r="I291" s="142"/>
      <c r="J291" s="142"/>
      <c r="K291" s="142"/>
      <c r="L291" s="175"/>
      <c r="M291" s="175"/>
      <c r="N291" s="175"/>
      <c r="O291" s="142"/>
      <c r="P291" s="175"/>
      <c r="Q291" s="158"/>
      <c r="R291" s="158"/>
      <c r="S291" s="158"/>
      <c r="T291" s="158"/>
      <c r="U291" s="156"/>
      <c r="V291" s="157"/>
      <c r="W291" s="158"/>
    </row>
    <row r="292" spans="2:23" s="152" customFormat="1" ht="15">
      <c r="B292" s="142"/>
      <c r="C292" s="142"/>
      <c r="D292" s="142"/>
      <c r="E292" s="142"/>
      <c r="F292" s="142"/>
      <c r="G292" s="142"/>
      <c r="H292" s="142"/>
      <c r="I292" s="142"/>
      <c r="J292" s="142"/>
      <c r="K292" s="142"/>
      <c r="L292" s="175"/>
      <c r="M292" s="175"/>
      <c r="N292" s="175"/>
      <c r="O292" s="142"/>
      <c r="P292" s="175"/>
      <c r="Q292" s="158"/>
      <c r="R292" s="158"/>
      <c r="S292" s="158"/>
      <c r="T292" s="158"/>
      <c r="U292" s="156"/>
      <c r="V292" s="157"/>
      <c r="W292" s="158"/>
    </row>
    <row r="293" spans="2:23" s="152" customFormat="1" ht="15">
      <c r="B293" s="142"/>
      <c r="C293" s="142"/>
      <c r="D293" s="142"/>
      <c r="E293" s="142"/>
      <c r="F293" s="142"/>
      <c r="G293" s="142"/>
      <c r="H293" s="142"/>
      <c r="I293" s="142"/>
      <c r="J293" s="142"/>
      <c r="K293" s="142"/>
      <c r="L293" s="175"/>
      <c r="M293" s="175"/>
      <c r="N293" s="175"/>
      <c r="O293" s="142"/>
      <c r="P293" s="175"/>
      <c r="Q293" s="158"/>
      <c r="R293" s="158"/>
      <c r="S293" s="158"/>
      <c r="T293" s="158"/>
      <c r="U293" s="156"/>
      <c r="V293" s="157"/>
      <c r="W293" s="158"/>
    </row>
    <row r="294" spans="2:23" s="152" customFormat="1" ht="15">
      <c r="B294" s="142"/>
      <c r="C294" s="142"/>
      <c r="D294" s="142"/>
      <c r="E294" s="142"/>
      <c r="F294" s="142"/>
      <c r="G294" s="142"/>
      <c r="H294" s="142"/>
      <c r="I294" s="142"/>
      <c r="J294" s="142"/>
      <c r="K294" s="142"/>
      <c r="L294" s="175"/>
      <c r="M294" s="175"/>
      <c r="N294" s="175"/>
      <c r="O294" s="142"/>
      <c r="P294" s="175"/>
      <c r="Q294" s="158"/>
      <c r="R294" s="158"/>
      <c r="S294" s="158"/>
      <c r="T294" s="158"/>
      <c r="U294" s="156"/>
      <c r="V294" s="157"/>
      <c r="W294" s="158"/>
    </row>
    <row r="295" spans="2:23" s="152" customFormat="1" ht="15">
      <c r="B295" s="142"/>
      <c r="C295" s="142"/>
      <c r="D295" s="142"/>
      <c r="E295" s="142"/>
      <c r="F295" s="142"/>
      <c r="G295" s="142"/>
      <c r="H295" s="142"/>
      <c r="I295" s="142"/>
      <c r="J295" s="142"/>
      <c r="K295" s="142"/>
      <c r="L295" s="175"/>
      <c r="M295" s="175"/>
      <c r="N295" s="175"/>
      <c r="O295" s="142"/>
      <c r="P295" s="175"/>
      <c r="Q295" s="158"/>
      <c r="R295" s="158"/>
      <c r="S295" s="158"/>
      <c r="T295" s="158"/>
      <c r="U295" s="156"/>
      <c r="V295" s="157"/>
      <c r="W295" s="158"/>
    </row>
    <row r="296" spans="2:23" s="152" customFormat="1" ht="15">
      <c r="B296" s="142"/>
      <c r="C296" s="142"/>
      <c r="D296" s="142"/>
      <c r="E296" s="142"/>
      <c r="F296" s="142"/>
      <c r="G296" s="142"/>
      <c r="H296" s="142"/>
      <c r="I296" s="142"/>
      <c r="J296" s="142"/>
      <c r="K296" s="142"/>
      <c r="L296" s="175"/>
      <c r="M296" s="175"/>
      <c r="N296" s="175"/>
      <c r="O296" s="142"/>
      <c r="P296" s="175"/>
      <c r="Q296" s="158"/>
      <c r="R296" s="158"/>
      <c r="S296" s="158"/>
      <c r="T296" s="158"/>
      <c r="U296" s="156"/>
      <c r="V296" s="157"/>
      <c r="W296" s="158"/>
    </row>
    <row r="297" spans="2:23" s="152" customFormat="1" ht="15">
      <c r="B297" s="142"/>
      <c r="C297" s="142"/>
      <c r="D297" s="142"/>
      <c r="E297" s="142"/>
      <c r="F297" s="142"/>
      <c r="G297" s="142"/>
      <c r="H297" s="142"/>
      <c r="I297" s="142"/>
      <c r="J297" s="142"/>
      <c r="K297" s="142"/>
      <c r="L297" s="175"/>
      <c r="M297" s="175"/>
      <c r="N297" s="175"/>
      <c r="O297" s="142"/>
      <c r="P297" s="175"/>
      <c r="Q297" s="158"/>
      <c r="R297" s="158"/>
      <c r="S297" s="158"/>
      <c r="T297" s="158"/>
      <c r="U297" s="156"/>
      <c r="V297" s="157"/>
      <c r="W297" s="158"/>
    </row>
    <row r="298" spans="2:23" s="152" customFormat="1" ht="15">
      <c r="B298" s="142"/>
      <c r="C298" s="142"/>
      <c r="D298" s="142"/>
      <c r="E298" s="142"/>
      <c r="F298" s="142"/>
      <c r="G298" s="142"/>
      <c r="H298" s="142"/>
      <c r="I298" s="142"/>
      <c r="J298" s="142"/>
      <c r="K298" s="142"/>
      <c r="L298" s="175"/>
      <c r="M298" s="175"/>
      <c r="N298" s="175"/>
      <c r="O298" s="142"/>
      <c r="P298" s="175"/>
      <c r="Q298" s="158"/>
      <c r="R298" s="158"/>
      <c r="S298" s="158"/>
      <c r="T298" s="158"/>
      <c r="U298" s="156"/>
      <c r="V298" s="157"/>
      <c r="W298" s="158"/>
    </row>
    <row r="299" spans="2:23" s="152" customFormat="1" ht="15">
      <c r="B299" s="142"/>
      <c r="C299" s="142"/>
      <c r="D299" s="142"/>
      <c r="E299" s="142"/>
      <c r="F299" s="142"/>
      <c r="G299" s="142"/>
      <c r="H299" s="142"/>
      <c r="I299" s="142"/>
      <c r="J299" s="142"/>
      <c r="K299" s="142"/>
      <c r="L299" s="175"/>
      <c r="M299" s="175"/>
      <c r="N299" s="175"/>
      <c r="O299" s="142"/>
      <c r="P299" s="175"/>
      <c r="Q299" s="158"/>
      <c r="R299" s="158"/>
      <c r="S299" s="158"/>
      <c r="T299" s="158"/>
      <c r="U299" s="156"/>
      <c r="V299" s="157"/>
      <c r="W299" s="158"/>
    </row>
    <row r="300" spans="2:23" s="152" customFormat="1" ht="15">
      <c r="B300" s="142"/>
      <c r="C300" s="142"/>
      <c r="D300" s="142"/>
      <c r="E300" s="142"/>
      <c r="F300" s="142"/>
      <c r="G300" s="142"/>
      <c r="H300" s="142"/>
      <c r="I300" s="142"/>
      <c r="J300" s="142"/>
      <c r="K300" s="142"/>
      <c r="L300" s="175"/>
      <c r="M300" s="175"/>
      <c r="N300" s="175"/>
      <c r="O300" s="142"/>
      <c r="P300" s="175"/>
      <c r="Q300" s="158"/>
      <c r="R300" s="158"/>
      <c r="S300" s="158"/>
      <c r="T300" s="158"/>
      <c r="U300" s="156"/>
      <c r="V300" s="157"/>
      <c r="W300" s="158"/>
    </row>
    <row r="301" spans="2:23" s="152" customFormat="1" ht="15">
      <c r="B301" s="142"/>
      <c r="C301" s="142"/>
      <c r="D301" s="142"/>
      <c r="E301" s="142"/>
      <c r="F301" s="142"/>
      <c r="G301" s="142"/>
      <c r="H301" s="142"/>
      <c r="I301" s="142"/>
      <c r="J301" s="142"/>
      <c r="K301" s="142"/>
      <c r="L301" s="175"/>
      <c r="M301" s="175"/>
      <c r="N301" s="175"/>
      <c r="O301" s="142"/>
      <c r="P301" s="175"/>
      <c r="Q301" s="158"/>
      <c r="R301" s="158"/>
      <c r="S301" s="158"/>
      <c r="T301" s="158"/>
      <c r="U301" s="156"/>
      <c r="V301" s="157"/>
      <c r="W301" s="158"/>
    </row>
    <row r="302" spans="2:23" s="152" customFormat="1" ht="15">
      <c r="B302" s="142"/>
      <c r="C302" s="142"/>
      <c r="D302" s="142"/>
      <c r="E302" s="142"/>
      <c r="F302" s="142"/>
      <c r="G302" s="142"/>
      <c r="H302" s="142"/>
      <c r="I302" s="142"/>
      <c r="J302" s="142"/>
      <c r="K302" s="142"/>
      <c r="L302" s="175"/>
      <c r="M302" s="175"/>
      <c r="N302" s="175"/>
      <c r="O302" s="142"/>
      <c r="P302" s="175"/>
      <c r="Q302" s="158"/>
      <c r="R302" s="158"/>
      <c r="S302" s="158"/>
      <c r="T302" s="158"/>
      <c r="U302" s="156"/>
      <c r="V302" s="157"/>
      <c r="W302" s="158"/>
    </row>
    <row r="303" spans="2:23" s="152" customFormat="1" ht="15">
      <c r="B303" s="142"/>
      <c r="C303" s="142"/>
      <c r="D303" s="142"/>
      <c r="E303" s="142"/>
      <c r="F303" s="142"/>
      <c r="G303" s="142"/>
      <c r="H303" s="142"/>
      <c r="I303" s="142"/>
      <c r="J303" s="142"/>
      <c r="K303" s="142"/>
      <c r="L303" s="175"/>
      <c r="M303" s="175"/>
      <c r="N303" s="175"/>
      <c r="O303" s="142"/>
      <c r="P303" s="175"/>
      <c r="Q303" s="158"/>
      <c r="R303" s="158"/>
      <c r="S303" s="158"/>
      <c r="T303" s="158"/>
      <c r="U303" s="156"/>
      <c r="V303" s="157"/>
      <c r="W303" s="158"/>
    </row>
    <row r="304" spans="2:23" s="152" customFormat="1" ht="15">
      <c r="B304" s="142"/>
      <c r="C304" s="142"/>
      <c r="D304" s="142"/>
      <c r="E304" s="142"/>
      <c r="F304" s="142"/>
      <c r="G304" s="142"/>
      <c r="H304" s="142"/>
      <c r="I304" s="142"/>
      <c r="J304" s="142"/>
      <c r="K304" s="142"/>
      <c r="L304" s="175"/>
      <c r="M304" s="175"/>
      <c r="N304" s="175"/>
      <c r="O304" s="142"/>
      <c r="P304" s="175"/>
      <c r="Q304" s="158"/>
      <c r="R304" s="158"/>
      <c r="S304" s="158"/>
      <c r="T304" s="158"/>
      <c r="U304" s="156"/>
      <c r="V304" s="157"/>
      <c r="W304" s="158"/>
    </row>
    <row r="305" spans="2:23" s="152" customFormat="1" ht="15">
      <c r="B305" s="142"/>
      <c r="C305" s="142"/>
      <c r="D305" s="142"/>
      <c r="E305" s="142"/>
      <c r="F305" s="142"/>
      <c r="G305" s="142"/>
      <c r="H305" s="142"/>
      <c r="I305" s="142"/>
      <c r="J305" s="142"/>
      <c r="K305" s="142"/>
      <c r="L305" s="175"/>
      <c r="M305" s="175"/>
      <c r="N305" s="175"/>
      <c r="O305" s="142"/>
      <c r="P305" s="175"/>
      <c r="Q305" s="158"/>
      <c r="R305" s="158"/>
      <c r="S305" s="158"/>
      <c r="T305" s="158"/>
      <c r="U305" s="156"/>
      <c r="V305" s="157"/>
      <c r="W305" s="158"/>
    </row>
    <row r="306" spans="2:23" s="152" customFormat="1" ht="15">
      <c r="B306" s="142"/>
      <c r="C306" s="142"/>
      <c r="D306" s="142"/>
      <c r="E306" s="142"/>
      <c r="F306" s="142"/>
      <c r="G306" s="142"/>
      <c r="H306" s="142"/>
      <c r="I306" s="142"/>
      <c r="J306" s="142"/>
      <c r="K306" s="142"/>
      <c r="L306" s="175"/>
      <c r="M306" s="175"/>
      <c r="N306" s="175"/>
      <c r="O306" s="142"/>
      <c r="P306" s="175"/>
      <c r="Q306" s="158"/>
      <c r="R306" s="158"/>
      <c r="S306" s="158"/>
      <c r="T306" s="158"/>
      <c r="U306" s="156"/>
      <c r="V306" s="157"/>
      <c r="W306" s="158"/>
    </row>
    <row r="307" spans="2:23" s="152" customFormat="1" ht="15">
      <c r="B307" s="142"/>
      <c r="C307" s="142"/>
      <c r="D307" s="142"/>
      <c r="E307" s="142"/>
      <c r="F307" s="142"/>
      <c r="G307" s="142"/>
      <c r="H307" s="142"/>
      <c r="I307" s="142"/>
      <c r="J307" s="142"/>
      <c r="K307" s="142"/>
      <c r="L307" s="175"/>
      <c r="M307" s="175"/>
      <c r="N307" s="175"/>
      <c r="O307" s="142"/>
      <c r="P307" s="175"/>
      <c r="Q307" s="158"/>
      <c r="R307" s="158"/>
      <c r="S307" s="158"/>
      <c r="T307" s="158"/>
      <c r="U307" s="156"/>
      <c r="V307" s="157"/>
      <c r="W307" s="158"/>
    </row>
    <row r="308" spans="2:23" s="152" customFormat="1" ht="15">
      <c r="B308" s="142"/>
      <c r="C308" s="142"/>
      <c r="D308" s="142"/>
      <c r="E308" s="142"/>
      <c r="F308" s="142"/>
      <c r="G308" s="142"/>
      <c r="H308" s="142"/>
      <c r="I308" s="142"/>
      <c r="J308" s="142"/>
      <c r="K308" s="142"/>
      <c r="L308" s="175"/>
      <c r="M308" s="175"/>
      <c r="N308" s="175"/>
      <c r="O308" s="142"/>
      <c r="P308" s="175"/>
      <c r="Q308" s="158"/>
      <c r="R308" s="158"/>
      <c r="S308" s="158"/>
      <c r="T308" s="158"/>
      <c r="U308" s="156"/>
      <c r="V308" s="157"/>
      <c r="W308" s="158"/>
    </row>
    <row r="309" spans="2:23" s="152" customFormat="1" ht="15">
      <c r="B309" s="142"/>
      <c r="C309" s="142"/>
      <c r="D309" s="142"/>
      <c r="E309" s="142"/>
      <c r="F309" s="142"/>
      <c r="G309" s="142"/>
      <c r="H309" s="142"/>
      <c r="I309" s="142"/>
      <c r="J309" s="142"/>
      <c r="K309" s="142"/>
      <c r="L309" s="175"/>
      <c r="M309" s="175"/>
      <c r="N309" s="175"/>
      <c r="O309" s="142"/>
      <c r="P309" s="175"/>
      <c r="Q309" s="158"/>
      <c r="R309" s="158"/>
      <c r="S309" s="158"/>
      <c r="T309" s="158"/>
      <c r="U309" s="156"/>
      <c r="V309" s="157"/>
      <c r="W309" s="158"/>
    </row>
    <row r="310" spans="2:23" s="152" customFormat="1" ht="15">
      <c r="B310" s="142"/>
      <c r="C310" s="142"/>
      <c r="D310" s="142"/>
      <c r="E310" s="142"/>
      <c r="F310" s="142"/>
      <c r="G310" s="142"/>
      <c r="H310" s="142"/>
      <c r="I310" s="142"/>
      <c r="J310" s="142"/>
      <c r="K310" s="142"/>
      <c r="L310" s="175"/>
      <c r="M310" s="175"/>
      <c r="N310" s="175"/>
      <c r="O310" s="142"/>
      <c r="P310" s="175"/>
      <c r="Q310" s="158"/>
      <c r="R310" s="158"/>
      <c r="S310" s="158"/>
      <c r="T310" s="158"/>
      <c r="U310" s="156"/>
      <c r="V310" s="157"/>
      <c r="W310" s="158"/>
    </row>
    <row r="311" spans="2:23" s="152" customFormat="1" ht="15">
      <c r="B311" s="142"/>
      <c r="C311" s="142"/>
      <c r="D311" s="142"/>
      <c r="E311" s="142"/>
      <c r="F311" s="142"/>
      <c r="G311" s="142"/>
      <c r="H311" s="142"/>
      <c r="I311" s="142"/>
      <c r="J311" s="142"/>
      <c r="K311" s="142"/>
      <c r="L311" s="175"/>
      <c r="M311" s="175"/>
      <c r="N311" s="175"/>
      <c r="O311" s="142"/>
      <c r="P311" s="175"/>
      <c r="Q311" s="158"/>
      <c r="R311" s="158"/>
      <c r="S311" s="158"/>
      <c r="T311" s="158"/>
      <c r="U311" s="156"/>
      <c r="V311" s="157"/>
      <c r="W311" s="158"/>
    </row>
    <row r="312" spans="2:23" s="152" customFormat="1" ht="15">
      <c r="B312" s="142"/>
      <c r="C312" s="142"/>
      <c r="D312" s="142"/>
      <c r="E312" s="142"/>
      <c r="F312" s="142"/>
      <c r="G312" s="142"/>
      <c r="H312" s="142"/>
      <c r="I312" s="142"/>
      <c r="J312" s="142"/>
      <c r="K312" s="142"/>
      <c r="L312" s="175"/>
      <c r="M312" s="175"/>
      <c r="N312" s="175"/>
      <c r="O312" s="142"/>
      <c r="P312" s="175"/>
      <c r="Q312" s="158"/>
      <c r="R312" s="158"/>
      <c r="S312" s="158"/>
      <c r="T312" s="158"/>
      <c r="U312" s="156"/>
      <c r="V312" s="157"/>
      <c r="W312" s="158"/>
    </row>
    <row r="313" spans="2:23" s="152" customFormat="1" ht="15">
      <c r="B313" s="142"/>
      <c r="C313" s="142"/>
      <c r="D313" s="142"/>
      <c r="E313" s="142"/>
      <c r="F313" s="142"/>
      <c r="G313" s="142"/>
      <c r="H313" s="142"/>
      <c r="I313" s="142"/>
      <c r="J313" s="142"/>
      <c r="K313" s="142"/>
      <c r="L313" s="175"/>
      <c r="M313" s="175"/>
      <c r="N313" s="175"/>
      <c r="O313" s="142"/>
      <c r="P313" s="175"/>
      <c r="Q313" s="158"/>
      <c r="R313" s="158"/>
      <c r="S313" s="158"/>
      <c r="T313" s="158"/>
      <c r="U313" s="156"/>
      <c r="V313" s="157"/>
      <c r="W313" s="158"/>
    </row>
    <row r="314" spans="2:23" s="152" customFormat="1" ht="15">
      <c r="B314" s="142"/>
      <c r="C314" s="142"/>
      <c r="D314" s="142"/>
      <c r="E314" s="142"/>
      <c r="F314" s="142"/>
      <c r="G314" s="142"/>
      <c r="H314" s="142"/>
      <c r="I314" s="142"/>
      <c r="J314" s="142"/>
      <c r="K314" s="142"/>
      <c r="L314" s="175"/>
      <c r="M314" s="175"/>
      <c r="N314" s="175"/>
      <c r="O314" s="142"/>
      <c r="P314" s="175"/>
      <c r="Q314" s="158"/>
      <c r="R314" s="158"/>
      <c r="S314" s="158"/>
      <c r="T314" s="158"/>
      <c r="U314" s="156"/>
      <c r="V314" s="157"/>
      <c r="W314" s="158"/>
    </row>
    <row r="315" spans="2:23" s="152" customFormat="1" ht="15">
      <c r="B315" s="142"/>
      <c r="C315" s="142"/>
      <c r="D315" s="142"/>
      <c r="E315" s="142"/>
      <c r="F315" s="142"/>
      <c r="G315" s="142"/>
      <c r="H315" s="142"/>
      <c r="I315" s="142"/>
      <c r="J315" s="142"/>
      <c r="K315" s="142"/>
      <c r="L315" s="175"/>
      <c r="M315" s="175"/>
      <c r="N315" s="175"/>
      <c r="O315" s="142"/>
      <c r="P315" s="175"/>
      <c r="Q315" s="158"/>
      <c r="R315" s="158"/>
      <c r="S315" s="158"/>
      <c r="T315" s="158"/>
      <c r="U315" s="156"/>
      <c r="V315" s="157"/>
      <c r="W315" s="158"/>
    </row>
    <row r="316" spans="2:23" s="152" customFormat="1" ht="15">
      <c r="B316" s="142"/>
      <c r="C316" s="142"/>
      <c r="D316" s="142"/>
      <c r="E316" s="142"/>
      <c r="F316" s="142"/>
      <c r="G316" s="142"/>
      <c r="H316" s="142"/>
      <c r="I316" s="142"/>
      <c r="J316" s="142"/>
      <c r="K316" s="142"/>
      <c r="L316" s="175"/>
      <c r="M316" s="175"/>
      <c r="N316" s="175"/>
      <c r="O316" s="142"/>
      <c r="P316" s="175"/>
      <c r="Q316" s="158"/>
      <c r="R316" s="158"/>
      <c r="S316" s="158"/>
      <c r="T316" s="158"/>
      <c r="U316" s="156"/>
      <c r="V316" s="157"/>
      <c r="W316" s="158"/>
    </row>
    <row r="317" spans="2:23" s="152" customFormat="1" ht="15">
      <c r="B317" s="142"/>
      <c r="C317" s="142"/>
      <c r="D317" s="142"/>
      <c r="E317" s="142"/>
      <c r="F317" s="142"/>
      <c r="G317" s="142"/>
      <c r="H317" s="142"/>
      <c r="I317" s="142"/>
      <c r="J317" s="142"/>
      <c r="K317" s="142"/>
      <c r="L317" s="175"/>
      <c r="M317" s="175"/>
      <c r="N317" s="175"/>
      <c r="O317" s="142"/>
      <c r="P317" s="175"/>
      <c r="Q317" s="158"/>
      <c r="R317" s="158"/>
      <c r="S317" s="158"/>
      <c r="T317" s="158"/>
      <c r="U317" s="156"/>
      <c r="V317" s="157"/>
      <c r="W317" s="158"/>
    </row>
    <row r="318" spans="2:23" s="152" customFormat="1" ht="15">
      <c r="B318" s="142"/>
      <c r="C318" s="142"/>
      <c r="D318" s="142"/>
      <c r="E318" s="142"/>
      <c r="F318" s="142"/>
      <c r="G318" s="142"/>
      <c r="H318" s="142"/>
      <c r="I318" s="142"/>
      <c r="J318" s="142"/>
      <c r="K318" s="142"/>
      <c r="L318" s="175"/>
      <c r="M318" s="175"/>
      <c r="N318" s="175"/>
      <c r="O318" s="142"/>
      <c r="P318" s="175"/>
      <c r="Q318" s="158"/>
      <c r="R318" s="158"/>
      <c r="S318" s="158"/>
      <c r="T318" s="158"/>
      <c r="U318" s="156"/>
      <c r="V318" s="157"/>
      <c r="W318" s="158"/>
    </row>
    <row r="319" spans="2:23" s="152" customFormat="1" ht="15">
      <c r="B319" s="142"/>
      <c r="C319" s="142"/>
      <c r="D319" s="142"/>
      <c r="E319" s="142"/>
      <c r="F319" s="142"/>
      <c r="G319" s="142"/>
      <c r="H319" s="142"/>
      <c r="I319" s="142"/>
      <c r="J319" s="142"/>
      <c r="K319" s="142"/>
      <c r="L319" s="175"/>
      <c r="M319" s="175"/>
      <c r="N319" s="175"/>
      <c r="O319" s="142"/>
      <c r="P319" s="175"/>
      <c r="Q319" s="158"/>
      <c r="R319" s="158"/>
      <c r="S319" s="158"/>
      <c r="T319" s="158"/>
      <c r="U319" s="156"/>
      <c r="V319" s="157"/>
      <c r="W319" s="158"/>
    </row>
    <row r="320" spans="2:23" s="152" customFormat="1" ht="15">
      <c r="B320" s="142"/>
      <c r="C320" s="142"/>
      <c r="D320" s="142"/>
      <c r="E320" s="142"/>
      <c r="F320" s="142"/>
      <c r="G320" s="142"/>
      <c r="H320" s="142"/>
      <c r="I320" s="142"/>
      <c r="J320" s="142"/>
      <c r="K320" s="142"/>
      <c r="L320" s="175"/>
      <c r="M320" s="175"/>
      <c r="N320" s="175"/>
      <c r="O320" s="142"/>
      <c r="P320" s="175"/>
      <c r="Q320" s="158"/>
      <c r="R320" s="158"/>
      <c r="S320" s="158"/>
      <c r="T320" s="158"/>
      <c r="U320" s="156"/>
      <c r="V320" s="157"/>
      <c r="W320" s="158"/>
    </row>
    <row r="321" spans="2:23" s="152" customFormat="1" ht="15">
      <c r="B321" s="142"/>
      <c r="C321" s="142"/>
      <c r="D321" s="142"/>
      <c r="E321" s="142"/>
      <c r="F321" s="142"/>
      <c r="G321" s="142"/>
      <c r="H321" s="142"/>
      <c r="I321" s="142"/>
      <c r="J321" s="142"/>
      <c r="K321" s="142"/>
      <c r="L321" s="175"/>
      <c r="M321" s="175"/>
      <c r="N321" s="175"/>
      <c r="O321" s="142"/>
      <c r="P321" s="175"/>
      <c r="Q321" s="158"/>
      <c r="R321" s="158"/>
      <c r="S321" s="158"/>
      <c r="T321" s="158"/>
      <c r="U321" s="156"/>
      <c r="V321" s="157"/>
      <c r="W321" s="158"/>
    </row>
    <row r="322" spans="2:23" s="152" customFormat="1" ht="15">
      <c r="B322" s="142"/>
      <c r="C322" s="142"/>
      <c r="D322" s="142"/>
      <c r="E322" s="142"/>
      <c r="F322" s="142"/>
      <c r="G322" s="142"/>
      <c r="H322" s="142"/>
      <c r="I322" s="142"/>
      <c r="J322" s="142"/>
      <c r="K322" s="142"/>
      <c r="L322" s="175"/>
      <c r="M322" s="175"/>
      <c r="N322" s="175"/>
      <c r="O322" s="142"/>
      <c r="P322" s="175"/>
      <c r="Q322" s="158"/>
      <c r="R322" s="158"/>
      <c r="S322" s="158"/>
      <c r="T322" s="158"/>
      <c r="U322" s="156"/>
      <c r="V322" s="157"/>
      <c r="W322" s="158"/>
    </row>
    <row r="323" spans="2:23" s="152" customFormat="1" ht="15">
      <c r="B323" s="142"/>
      <c r="C323" s="142"/>
      <c r="D323" s="142"/>
      <c r="E323" s="142"/>
      <c r="F323" s="142"/>
      <c r="G323" s="142"/>
      <c r="H323" s="142"/>
      <c r="I323" s="142"/>
      <c r="J323" s="142"/>
      <c r="K323" s="142"/>
      <c r="L323" s="175"/>
      <c r="M323" s="175"/>
      <c r="N323" s="175"/>
      <c r="O323" s="142"/>
      <c r="P323" s="175"/>
      <c r="Q323" s="158"/>
      <c r="R323" s="158"/>
      <c r="S323" s="158"/>
      <c r="T323" s="158"/>
      <c r="U323" s="156"/>
      <c r="V323" s="157"/>
      <c r="W323" s="158"/>
    </row>
    <row r="324" spans="2:23" s="152" customFormat="1" ht="15">
      <c r="B324" s="142"/>
      <c r="C324" s="142"/>
      <c r="D324" s="142"/>
      <c r="E324" s="142"/>
      <c r="F324" s="142"/>
      <c r="G324" s="142"/>
      <c r="H324" s="142"/>
      <c r="I324" s="142"/>
      <c r="J324" s="142"/>
      <c r="K324" s="142"/>
      <c r="L324" s="175"/>
      <c r="M324" s="175"/>
      <c r="N324" s="175"/>
      <c r="O324" s="142"/>
      <c r="P324" s="175"/>
      <c r="Q324" s="158"/>
      <c r="R324" s="158"/>
      <c r="S324" s="158"/>
      <c r="T324" s="158"/>
      <c r="U324" s="156"/>
      <c r="V324" s="157"/>
      <c r="W324" s="158"/>
    </row>
    <row r="325" spans="2:23" s="152" customFormat="1" ht="15">
      <c r="B325" s="142"/>
      <c r="C325" s="142"/>
      <c r="D325" s="142"/>
      <c r="E325" s="142"/>
      <c r="F325" s="142"/>
      <c r="G325" s="142"/>
      <c r="H325" s="142"/>
      <c r="I325" s="142"/>
      <c r="J325" s="142"/>
      <c r="K325" s="142"/>
      <c r="L325" s="175"/>
      <c r="M325" s="175"/>
      <c r="N325" s="175"/>
      <c r="O325" s="142"/>
      <c r="P325" s="175"/>
      <c r="Q325" s="158"/>
      <c r="R325" s="158"/>
      <c r="S325" s="158"/>
      <c r="T325" s="158"/>
      <c r="U325" s="156"/>
      <c r="V325" s="157"/>
      <c r="W325" s="158"/>
    </row>
    <row r="326" spans="2:23" s="152" customFormat="1" ht="15">
      <c r="B326" s="142"/>
      <c r="C326" s="142"/>
      <c r="D326" s="142"/>
      <c r="E326" s="142"/>
      <c r="F326" s="142"/>
      <c r="G326" s="142"/>
      <c r="H326" s="142"/>
      <c r="I326" s="142"/>
      <c r="J326" s="142"/>
      <c r="K326" s="142"/>
      <c r="L326" s="175"/>
      <c r="M326" s="175"/>
      <c r="N326" s="175"/>
      <c r="O326" s="142"/>
      <c r="P326" s="175"/>
      <c r="Q326" s="158"/>
      <c r="R326" s="158"/>
      <c r="S326" s="158"/>
      <c r="T326" s="158"/>
      <c r="U326" s="156"/>
      <c r="V326" s="157"/>
      <c r="W326" s="158"/>
    </row>
    <row r="327" spans="2:23" s="152" customFormat="1" ht="15">
      <c r="B327" s="142"/>
      <c r="C327" s="142"/>
      <c r="D327" s="142"/>
      <c r="E327" s="142"/>
      <c r="F327" s="142"/>
      <c r="G327" s="142"/>
      <c r="H327" s="142"/>
      <c r="I327" s="142"/>
      <c r="J327" s="142"/>
      <c r="K327" s="142"/>
      <c r="L327" s="175"/>
      <c r="M327" s="175"/>
      <c r="N327" s="175"/>
      <c r="O327" s="142"/>
      <c r="P327" s="175"/>
      <c r="Q327" s="158"/>
      <c r="R327" s="158"/>
      <c r="S327" s="158"/>
      <c r="T327" s="158"/>
      <c r="U327" s="156"/>
      <c r="V327" s="157"/>
      <c r="W327" s="158"/>
    </row>
    <row r="328" spans="2:23" s="152" customFormat="1" ht="15">
      <c r="B328" s="142"/>
      <c r="C328" s="142"/>
      <c r="D328" s="142"/>
      <c r="E328" s="142"/>
      <c r="F328" s="142"/>
      <c r="G328" s="142"/>
      <c r="H328" s="142"/>
      <c r="I328" s="142"/>
      <c r="J328" s="142"/>
      <c r="K328" s="142"/>
      <c r="L328" s="175"/>
      <c r="M328" s="175"/>
      <c r="N328" s="175"/>
      <c r="O328" s="142"/>
      <c r="P328" s="175"/>
      <c r="Q328" s="158"/>
      <c r="R328" s="158"/>
      <c r="S328" s="158"/>
      <c r="T328" s="158"/>
      <c r="U328" s="156"/>
      <c r="V328" s="157"/>
      <c r="W328" s="158"/>
    </row>
    <row r="329" spans="2:23" s="152" customFormat="1" ht="15">
      <c r="B329" s="142"/>
      <c r="C329" s="142"/>
      <c r="D329" s="142"/>
      <c r="E329" s="142"/>
      <c r="F329" s="142"/>
      <c r="G329" s="142"/>
      <c r="H329" s="142"/>
      <c r="I329" s="142"/>
      <c r="J329" s="142"/>
      <c r="K329" s="142"/>
      <c r="L329" s="175"/>
      <c r="M329" s="175"/>
      <c r="N329" s="175"/>
      <c r="O329" s="142"/>
      <c r="P329" s="175"/>
      <c r="Q329" s="158"/>
      <c r="R329" s="158"/>
      <c r="S329" s="158"/>
      <c r="T329" s="158"/>
      <c r="U329" s="156"/>
      <c r="V329" s="157"/>
      <c r="W329" s="158"/>
    </row>
    <row r="330" spans="2:23" s="152" customFormat="1" ht="15">
      <c r="B330" s="142"/>
      <c r="C330" s="142"/>
      <c r="D330" s="142"/>
      <c r="E330" s="142"/>
      <c r="F330" s="142"/>
      <c r="G330" s="142"/>
      <c r="H330" s="142"/>
      <c r="I330" s="142"/>
      <c r="J330" s="142"/>
      <c r="K330" s="142"/>
      <c r="L330" s="175"/>
      <c r="M330" s="175"/>
      <c r="N330" s="175"/>
      <c r="O330" s="142"/>
      <c r="P330" s="175"/>
      <c r="Q330" s="158"/>
      <c r="R330" s="158"/>
      <c r="S330" s="158"/>
      <c r="T330" s="158"/>
      <c r="U330" s="156"/>
      <c r="V330" s="157"/>
      <c r="W330" s="158"/>
    </row>
  </sheetData>
  <sheetProtection/>
  <mergeCells count="20">
    <mergeCell ref="W11:X11"/>
    <mergeCell ref="O10:X10"/>
    <mergeCell ref="B10:B11"/>
    <mergeCell ref="G10:H10"/>
    <mergeCell ref="I10:J10"/>
    <mergeCell ref="K10:L10"/>
    <mergeCell ref="E10:F10"/>
    <mergeCell ref="C10:D10"/>
    <mergeCell ref="O11:P11"/>
    <mergeCell ref="Q11:R11"/>
    <mergeCell ref="B2:X2"/>
    <mergeCell ref="B3:X3"/>
    <mergeCell ref="B4:X4"/>
    <mergeCell ref="S11:T11"/>
    <mergeCell ref="U11:V11"/>
    <mergeCell ref="M10:N10"/>
    <mergeCell ref="B6:X6"/>
    <mergeCell ref="B7:X7"/>
    <mergeCell ref="B8:X8"/>
    <mergeCell ref="B9:X9"/>
  </mergeCells>
  <printOptions/>
  <pageMargins left="0.7086614173228347" right="0.7086614173228347" top="0.7480314960629921" bottom="0.7480314960629921" header="0.31496062992125984" footer="0.31496062992125984"/>
  <pageSetup horizontalDpi="600" verticalDpi="600" orientation="landscape" scale="75" r:id="rId2"/>
  <drawing r:id="rId1"/>
</worksheet>
</file>

<file path=xl/worksheets/sheet3.xml><?xml version="1.0" encoding="utf-8"?>
<worksheet xmlns="http://schemas.openxmlformats.org/spreadsheetml/2006/main" xmlns:r="http://schemas.openxmlformats.org/officeDocument/2006/relationships">
  <dimension ref="A1:AR299"/>
  <sheetViews>
    <sheetView zoomScalePageLayoutView="0" workbookViewId="0" topLeftCell="A4">
      <selection activeCell="M9" sqref="M9:N9"/>
    </sheetView>
  </sheetViews>
  <sheetFormatPr defaultColWidth="10.8515625" defaultRowHeight="15"/>
  <cols>
    <col min="1" max="1" width="9.421875" style="152" customWidth="1"/>
    <col min="2" max="2" width="29.00390625" style="25" customWidth="1"/>
    <col min="3" max="3" width="13.7109375" style="25" customWidth="1"/>
    <col min="4" max="4" width="7.8515625" style="25" customWidth="1"/>
    <col min="5" max="5" width="14.140625" style="25" customWidth="1"/>
    <col min="6" max="6" width="8.8515625" style="25" customWidth="1"/>
    <col min="7" max="7" width="15.8515625" style="25" customWidth="1"/>
    <col min="8" max="8" width="8.28125" style="25" customWidth="1"/>
    <col min="9" max="9" width="13.7109375" style="25" customWidth="1"/>
    <col min="10" max="10" width="7.28125" style="25" customWidth="1"/>
    <col min="11" max="11" width="13.421875" style="25" customWidth="1"/>
    <col min="12" max="12" width="7.8515625" style="25" customWidth="1"/>
    <col min="13" max="13" width="14.7109375" style="25" customWidth="1"/>
    <col min="14" max="14" width="6.8515625" style="25" customWidth="1"/>
    <col min="15" max="15" width="9.57421875" style="25" customWidth="1"/>
    <col min="16" max="16" width="10.140625" style="1" customWidth="1"/>
    <col min="17" max="17" width="9.7109375" style="1" customWidth="1"/>
    <col min="18" max="18" width="9.421875" style="1" customWidth="1"/>
    <col min="19" max="19" width="8.28125" style="152" customWidth="1"/>
    <col min="20" max="44" width="10.8515625" style="152" customWidth="1"/>
    <col min="45" max="16384" width="10.8515625" style="1" customWidth="1"/>
  </cols>
  <sheetData>
    <row r="1" spans="2:15" s="152" customFormat="1" ht="14.25">
      <c r="B1" s="159"/>
      <c r="C1" s="159"/>
      <c r="D1" s="159"/>
      <c r="E1" s="159"/>
      <c r="F1" s="159"/>
      <c r="G1" s="159"/>
      <c r="H1" s="159"/>
      <c r="I1" s="159"/>
      <c r="J1" s="159"/>
      <c r="K1" s="159"/>
      <c r="L1" s="159"/>
      <c r="M1" s="159"/>
      <c r="N1" s="159"/>
      <c r="O1" s="159"/>
    </row>
    <row r="2" spans="1:23" s="152" customFormat="1" ht="23.25">
      <c r="A2" s="283"/>
      <c r="B2" s="327" t="s">
        <v>197</v>
      </c>
      <c r="C2" s="327"/>
      <c r="D2" s="327"/>
      <c r="E2" s="327"/>
      <c r="F2" s="327"/>
      <c r="G2" s="327"/>
      <c r="H2" s="327"/>
      <c r="I2" s="327"/>
      <c r="J2" s="327"/>
      <c r="K2" s="327"/>
      <c r="L2" s="327"/>
      <c r="M2" s="327"/>
      <c r="N2" s="327"/>
      <c r="O2" s="327"/>
      <c r="P2" s="327"/>
      <c r="Q2" s="327"/>
      <c r="R2" s="327"/>
      <c r="S2" s="327"/>
      <c r="T2" s="283"/>
      <c r="U2" s="283"/>
      <c r="V2" s="283"/>
      <c r="W2" s="283"/>
    </row>
    <row r="3" spans="1:23" s="152" customFormat="1" ht="23.25">
      <c r="A3" s="283"/>
      <c r="B3" s="327" t="s">
        <v>198</v>
      </c>
      <c r="C3" s="327"/>
      <c r="D3" s="327"/>
      <c r="E3" s="327"/>
      <c r="F3" s="327"/>
      <c r="G3" s="327"/>
      <c r="H3" s="327"/>
      <c r="I3" s="327"/>
      <c r="J3" s="327"/>
      <c r="K3" s="327"/>
      <c r="L3" s="327"/>
      <c r="M3" s="327"/>
      <c r="N3" s="327"/>
      <c r="O3" s="327"/>
      <c r="P3" s="327"/>
      <c r="Q3" s="327"/>
      <c r="R3" s="327"/>
      <c r="S3" s="327"/>
      <c r="T3" s="283"/>
      <c r="U3" s="283"/>
      <c r="V3" s="283"/>
      <c r="W3" s="283"/>
    </row>
    <row r="4" spans="1:23" ht="21" customHeight="1">
      <c r="A4" s="284"/>
      <c r="B4" s="327" t="s">
        <v>199</v>
      </c>
      <c r="C4" s="327"/>
      <c r="D4" s="327"/>
      <c r="E4" s="327"/>
      <c r="F4" s="327"/>
      <c r="G4" s="327"/>
      <c r="H4" s="327"/>
      <c r="I4" s="327"/>
      <c r="J4" s="327"/>
      <c r="K4" s="327"/>
      <c r="L4" s="327"/>
      <c r="M4" s="327"/>
      <c r="N4" s="327"/>
      <c r="O4" s="327"/>
      <c r="P4" s="327"/>
      <c r="Q4" s="327"/>
      <c r="R4" s="327"/>
      <c r="S4" s="327"/>
      <c r="T4" s="284"/>
      <c r="U4" s="284"/>
      <c r="V4" s="284"/>
      <c r="W4" s="284"/>
    </row>
    <row r="5" spans="2:18" ht="24.75" customHeight="1">
      <c r="B5" s="312" t="s">
        <v>25</v>
      </c>
      <c r="C5" s="312"/>
      <c r="D5" s="312"/>
      <c r="E5" s="312"/>
      <c r="F5" s="312"/>
      <c r="G5" s="312"/>
      <c r="H5" s="312"/>
      <c r="I5" s="312"/>
      <c r="J5" s="312"/>
      <c r="K5" s="312"/>
      <c r="L5" s="312"/>
      <c r="M5" s="312"/>
      <c r="N5" s="312"/>
      <c r="O5" s="312"/>
      <c r="P5" s="312"/>
      <c r="Q5" s="312"/>
      <c r="R5" s="312"/>
    </row>
    <row r="6" spans="2:18" ht="24.75" customHeight="1">
      <c r="B6" s="334" t="s">
        <v>49</v>
      </c>
      <c r="C6" s="334"/>
      <c r="D6" s="334"/>
      <c r="E6" s="334"/>
      <c r="F6" s="334"/>
      <c r="G6" s="334"/>
      <c r="H6" s="334"/>
      <c r="I6" s="334"/>
      <c r="J6" s="334"/>
      <c r="K6" s="334"/>
      <c r="L6" s="334"/>
      <c r="M6" s="334"/>
      <c r="N6" s="334"/>
      <c r="O6" s="334"/>
      <c r="P6" s="334"/>
      <c r="Q6" s="334"/>
      <c r="R6" s="334"/>
    </row>
    <row r="7" spans="2:18" ht="24.75" customHeight="1">
      <c r="B7" s="346" t="s">
        <v>184</v>
      </c>
      <c r="C7" s="346"/>
      <c r="D7" s="346"/>
      <c r="E7" s="346"/>
      <c r="F7" s="346"/>
      <c r="G7" s="346"/>
      <c r="H7" s="346"/>
      <c r="I7" s="346"/>
      <c r="J7" s="346"/>
      <c r="K7" s="346"/>
      <c r="L7" s="346"/>
      <c r="M7" s="346"/>
      <c r="N7" s="346"/>
      <c r="O7" s="346"/>
      <c r="P7" s="346"/>
      <c r="Q7" s="346"/>
      <c r="R7" s="346"/>
    </row>
    <row r="8" spans="2:18" ht="19.5" thickBot="1">
      <c r="B8" s="336" t="s">
        <v>28</v>
      </c>
      <c r="C8" s="336"/>
      <c r="D8" s="336"/>
      <c r="E8" s="336"/>
      <c r="F8" s="336"/>
      <c r="G8" s="336"/>
      <c r="H8" s="336"/>
      <c r="I8" s="336"/>
      <c r="J8" s="336"/>
      <c r="K8" s="336"/>
      <c r="L8" s="336"/>
      <c r="M8" s="336"/>
      <c r="N8" s="336"/>
      <c r="O8" s="346"/>
      <c r="P8" s="346"/>
      <c r="Q8" s="346"/>
      <c r="R8" s="346"/>
    </row>
    <row r="9" spans="1:44" s="3" customFormat="1" ht="15.75" thickBot="1">
      <c r="A9" s="152"/>
      <c r="B9" s="352" t="s">
        <v>29</v>
      </c>
      <c r="C9" s="354">
        <v>2018</v>
      </c>
      <c r="D9" s="355"/>
      <c r="E9" s="354">
        <v>2019</v>
      </c>
      <c r="F9" s="355"/>
      <c r="G9" s="354">
        <v>2020</v>
      </c>
      <c r="H9" s="355"/>
      <c r="I9" s="354">
        <v>2021</v>
      </c>
      <c r="J9" s="355"/>
      <c r="K9" s="347">
        <v>2022</v>
      </c>
      <c r="L9" s="348"/>
      <c r="M9" s="347" t="s">
        <v>204</v>
      </c>
      <c r="N9" s="348"/>
      <c r="O9" s="349" t="s">
        <v>185</v>
      </c>
      <c r="P9" s="350"/>
      <c r="Q9" s="350"/>
      <c r="R9" s="350"/>
      <c r="S9" s="351"/>
      <c r="T9" s="152"/>
      <c r="U9" s="152"/>
      <c r="V9" s="152"/>
      <c r="W9" s="152"/>
      <c r="X9" s="142"/>
      <c r="Y9" s="142"/>
      <c r="Z9" s="142"/>
      <c r="AA9" s="142"/>
      <c r="AB9" s="142"/>
      <c r="AC9" s="142"/>
      <c r="AD9" s="142"/>
      <c r="AE9" s="142"/>
      <c r="AF9" s="142"/>
      <c r="AG9" s="142"/>
      <c r="AH9" s="142"/>
      <c r="AI9" s="142"/>
      <c r="AJ9" s="142"/>
      <c r="AK9" s="142"/>
      <c r="AL9" s="142"/>
      <c r="AM9" s="142"/>
      <c r="AN9" s="142"/>
      <c r="AO9" s="142"/>
      <c r="AP9" s="142"/>
      <c r="AQ9" s="142"/>
      <c r="AR9" s="142"/>
    </row>
    <row r="10" spans="2:19" ht="10.5" customHeight="1">
      <c r="B10" s="353"/>
      <c r="C10" s="251" t="s">
        <v>26</v>
      </c>
      <c r="D10" s="252" t="s">
        <v>189</v>
      </c>
      <c r="E10" s="251" t="s">
        <v>26</v>
      </c>
      <c r="F10" s="252" t="str">
        <f>+D10</f>
        <v>Análisis vertical (%)</v>
      </c>
      <c r="G10" s="251" t="s">
        <v>26</v>
      </c>
      <c r="H10" s="252" t="str">
        <f>+D10</f>
        <v>Análisis vertical (%)</v>
      </c>
      <c r="I10" s="263" t="str">
        <f>+G10</f>
        <v>Monto</v>
      </c>
      <c r="J10" s="252" t="str">
        <f>+D10</f>
        <v>Análisis vertical (%)</v>
      </c>
      <c r="K10" s="251" t="s">
        <v>26</v>
      </c>
      <c r="L10" s="252" t="str">
        <f>+D10</f>
        <v>Análisis vertical (%)</v>
      </c>
      <c r="M10" s="253" t="s">
        <v>26</v>
      </c>
      <c r="N10" s="253" t="str">
        <f>+F10</f>
        <v>Análisis vertical (%)</v>
      </c>
      <c r="O10" s="254" t="s">
        <v>111</v>
      </c>
      <c r="P10" s="255" t="s">
        <v>112</v>
      </c>
      <c r="Q10" s="255" t="s">
        <v>113</v>
      </c>
      <c r="R10" s="255" t="s">
        <v>114</v>
      </c>
      <c r="S10" s="256" t="s">
        <v>183</v>
      </c>
    </row>
    <row r="11" spans="2:19" ht="14.25" customHeight="1">
      <c r="B11" s="264" t="s">
        <v>88</v>
      </c>
      <c r="C11" s="265"/>
      <c r="D11" s="266"/>
      <c r="E11" s="265"/>
      <c r="F11" s="266"/>
      <c r="G11" s="265"/>
      <c r="H11" s="266"/>
      <c r="I11" s="265"/>
      <c r="J11" s="266"/>
      <c r="K11" s="257"/>
      <c r="L11" s="258"/>
      <c r="M11" s="259"/>
      <c r="N11" s="259"/>
      <c r="O11" s="260"/>
      <c r="P11" s="261"/>
      <c r="Q11" s="261"/>
      <c r="R11" s="261"/>
      <c r="S11" s="262"/>
    </row>
    <row r="12" spans="1:23" ht="14.25" customHeight="1">
      <c r="A12" s="142"/>
      <c r="B12" s="8" t="s">
        <v>15</v>
      </c>
      <c r="C12" s="37">
        <v>278234603065</v>
      </c>
      <c r="D12" s="123">
        <f>+C12/$C$16</f>
        <v>0.9169346806845317</v>
      </c>
      <c r="E12" s="37">
        <v>303365112150</v>
      </c>
      <c r="F12" s="138">
        <f>+E12/E16</f>
        <v>0.908884678214937</v>
      </c>
      <c r="G12" s="37">
        <v>247221789181</v>
      </c>
      <c r="H12" s="138">
        <f>+G12/G16</f>
        <v>0.8647345762144782</v>
      </c>
      <c r="I12" s="19">
        <v>369464241118</v>
      </c>
      <c r="J12" s="138">
        <f>+I12/I16</f>
        <v>0.815811643448681</v>
      </c>
      <c r="K12" s="19">
        <v>436105951035</v>
      </c>
      <c r="L12" s="138">
        <f>+K12/K16</f>
        <v>0.7753847883461047</v>
      </c>
      <c r="M12" s="19">
        <v>486594049621</v>
      </c>
      <c r="N12" s="138">
        <f>+M12/M16</f>
        <v>0.8510971546398385</v>
      </c>
      <c r="O12" s="104">
        <f>+(E12-C12)/C12</f>
        <v>0.09032129292390392</v>
      </c>
      <c r="P12" s="22">
        <f>+(G12-E12)/E12</f>
        <v>-0.18506848915850194</v>
      </c>
      <c r="Q12" s="22">
        <f>+(I12-G12)/G12</f>
        <v>0.4944647166496392</v>
      </c>
      <c r="R12" s="22">
        <f>+(K12-I12)/I12</f>
        <v>0.18037391038261774</v>
      </c>
      <c r="S12" s="96">
        <f>+(M12-K12)/K12</f>
        <v>0.11577025827365525</v>
      </c>
      <c r="T12" s="142"/>
      <c r="U12" s="142"/>
      <c r="V12" s="142"/>
      <c r="W12" s="142"/>
    </row>
    <row r="13" spans="1:44" s="3" customFormat="1" ht="24">
      <c r="A13" s="152"/>
      <c r="B13" s="8" t="s">
        <v>16</v>
      </c>
      <c r="C13" s="37">
        <v>24997055930</v>
      </c>
      <c r="D13" s="123">
        <f>+C13/$C$16</f>
        <v>0.0823789249961598</v>
      </c>
      <c r="E13" s="37">
        <v>30110296998</v>
      </c>
      <c r="F13" s="139">
        <f>+E13/E16</f>
        <v>0.09021072793779862</v>
      </c>
      <c r="G13" s="37">
        <v>20885132860</v>
      </c>
      <c r="H13" s="139">
        <f>+G13/G16</f>
        <v>0.07305220374265929</v>
      </c>
      <c r="I13" s="18">
        <v>33171663381</v>
      </c>
      <c r="J13" s="139">
        <f>+I13/I16</f>
        <v>0.07324613915785423</v>
      </c>
      <c r="K13" s="19">
        <v>34449293133</v>
      </c>
      <c r="L13" s="139">
        <f>+K13/K16</f>
        <v>0.061249927457331065</v>
      </c>
      <c r="M13" s="19">
        <v>42423523000</v>
      </c>
      <c r="N13" s="139">
        <f>+M13/M16</f>
        <v>0.07420259196186334</v>
      </c>
      <c r="O13" s="105">
        <f aca="true" t="shared" si="0" ref="O13:O27">+(E13-C13)/C13</f>
        <v>0.20455373154017661</v>
      </c>
      <c r="P13" s="21">
        <f aca="true" t="shared" si="1" ref="P13:P27">+(G13-E13)/E13</f>
        <v>-0.306379048290781</v>
      </c>
      <c r="Q13" s="21">
        <f aca="true" t="shared" si="2" ref="Q13:Q27">+(I13-G13)/G13</f>
        <v>0.5882907522475775</v>
      </c>
      <c r="R13" s="21">
        <f aca="true" t="shared" si="3" ref="R13:R27">+(K13-I13)/I13</f>
        <v>0.03851569748931548</v>
      </c>
      <c r="S13" s="97">
        <f aca="true" t="shared" si="4" ref="S13:S27">+(M13-K13)/K13</f>
        <v>0.23147731467851945</v>
      </c>
      <c r="T13" s="152"/>
      <c r="U13" s="152"/>
      <c r="V13" s="152"/>
      <c r="W13" s="152"/>
      <c r="X13" s="142"/>
      <c r="Y13" s="142"/>
      <c r="Z13" s="142"/>
      <c r="AA13" s="142"/>
      <c r="AB13" s="142"/>
      <c r="AC13" s="142"/>
      <c r="AD13" s="142"/>
      <c r="AE13" s="142"/>
      <c r="AF13" s="142"/>
      <c r="AG13" s="142"/>
      <c r="AH13" s="142"/>
      <c r="AI13" s="142"/>
      <c r="AJ13" s="142"/>
      <c r="AK13" s="142"/>
      <c r="AL13" s="142"/>
      <c r="AM13" s="142"/>
      <c r="AN13" s="142"/>
      <c r="AO13" s="142"/>
      <c r="AP13" s="142"/>
      <c r="AQ13" s="142"/>
      <c r="AR13" s="142"/>
    </row>
    <row r="14" spans="1:44" s="3" customFormat="1" ht="15">
      <c r="A14" s="152"/>
      <c r="B14" s="8" t="s">
        <v>17</v>
      </c>
      <c r="C14" s="37">
        <v>208279450</v>
      </c>
      <c r="D14" s="123">
        <f>+C14/$C$16</f>
        <v>0.0006863943193086025</v>
      </c>
      <c r="E14" s="37">
        <v>301932930</v>
      </c>
      <c r="F14" s="139">
        <f>+E14/E16</f>
        <v>0.0009045938472643289</v>
      </c>
      <c r="G14" s="37">
        <v>17786340448</v>
      </c>
      <c r="H14" s="139">
        <f>+G14/G16</f>
        <v>0.062213220042862484</v>
      </c>
      <c r="I14" s="19">
        <v>7646280088</v>
      </c>
      <c r="J14" s="139">
        <f>+I14/I16</f>
        <v>0.01688370248223272</v>
      </c>
      <c r="K14" s="19">
        <v>2040975222</v>
      </c>
      <c r="L14" s="139">
        <f>+K14/K16</f>
        <v>0.00362879969139221</v>
      </c>
      <c r="M14" s="19">
        <v>10051437641</v>
      </c>
      <c r="N14" s="139">
        <f>+M14/M16</f>
        <v>0.017580876673189947</v>
      </c>
      <c r="O14" s="105">
        <f t="shared" si="0"/>
        <v>0.4496530022525026</v>
      </c>
      <c r="P14" s="21">
        <f t="shared" si="1"/>
        <v>57.90824974937315</v>
      </c>
      <c r="Q14" s="21">
        <f t="shared" si="2"/>
        <v>-0.5701038046384751</v>
      </c>
      <c r="R14" s="21">
        <f t="shared" si="3"/>
        <v>-0.7330760580948261</v>
      </c>
      <c r="S14" s="97">
        <f t="shared" si="4"/>
        <v>3.9248210035349462</v>
      </c>
      <c r="T14" s="152"/>
      <c r="U14" s="152"/>
      <c r="V14" s="152"/>
      <c r="W14" s="152"/>
      <c r="X14" s="142"/>
      <c r="Y14" s="142"/>
      <c r="Z14" s="142"/>
      <c r="AA14" s="142"/>
      <c r="AB14" s="142"/>
      <c r="AC14" s="142"/>
      <c r="AD14" s="142"/>
      <c r="AE14" s="142"/>
      <c r="AF14" s="142"/>
      <c r="AG14" s="142"/>
      <c r="AH14" s="142"/>
      <c r="AI14" s="142"/>
      <c r="AJ14" s="142"/>
      <c r="AK14" s="142"/>
      <c r="AL14" s="142"/>
      <c r="AM14" s="142"/>
      <c r="AN14" s="142"/>
      <c r="AO14" s="142"/>
      <c r="AP14" s="142"/>
      <c r="AQ14" s="142"/>
      <c r="AR14" s="142"/>
    </row>
    <row r="15" spans="2:19" ht="17.25" customHeight="1" thickBot="1">
      <c r="B15" s="8" t="s">
        <v>93</v>
      </c>
      <c r="C15" s="37">
        <v>0</v>
      </c>
      <c r="D15" s="123">
        <f>+C15/$C$16</f>
        <v>0</v>
      </c>
      <c r="E15" s="37">
        <v>0</v>
      </c>
      <c r="F15" s="139">
        <f>+E14/E16</f>
        <v>0.0009045938472643289</v>
      </c>
      <c r="G15" s="37">
        <v>0</v>
      </c>
      <c r="H15" s="139">
        <f>+G14/G16</f>
        <v>0.062213220042862484</v>
      </c>
      <c r="I15" s="19">
        <v>42597158439</v>
      </c>
      <c r="J15" s="139">
        <f>+I15/I16</f>
        <v>0.09405851491123206</v>
      </c>
      <c r="K15" s="19">
        <v>89841885651</v>
      </c>
      <c r="L15" s="139">
        <f>+K15/K16</f>
        <v>0.159736484505172</v>
      </c>
      <c r="M15" s="19">
        <v>32656611153</v>
      </c>
      <c r="N15" s="139">
        <f>+M15/M16</f>
        <v>0.057119376725108244</v>
      </c>
      <c r="O15" s="105">
        <v>0</v>
      </c>
      <c r="P15" s="21">
        <v>0</v>
      </c>
      <c r="Q15" s="21">
        <v>0</v>
      </c>
      <c r="R15" s="21">
        <f t="shared" si="3"/>
        <v>1.1091051361948336</v>
      </c>
      <c r="S15" s="97">
        <f t="shared" si="4"/>
        <v>-0.636510176557759</v>
      </c>
    </row>
    <row r="16" spans="1:23" ht="12.75" customHeight="1" thickBot="1">
      <c r="A16" s="142"/>
      <c r="B16" s="52" t="s">
        <v>50</v>
      </c>
      <c r="C16" s="53">
        <f>SUM(C12:C15)</f>
        <v>303439938445</v>
      </c>
      <c r="D16" s="136">
        <f>+C16/$C$16</f>
        <v>1</v>
      </c>
      <c r="E16" s="53">
        <f>SUM(E12:E15)</f>
        <v>333777342078</v>
      </c>
      <c r="F16" s="141">
        <f>+SUM(F12:F14)</f>
        <v>1</v>
      </c>
      <c r="G16" s="53">
        <f>SUM(G12:G15)</f>
        <v>285893262489</v>
      </c>
      <c r="H16" s="141">
        <f>+SUM(H12:H14)</f>
        <v>1</v>
      </c>
      <c r="I16" s="53">
        <f aca="true" t="shared" si="5" ref="I16:N16">SUM(I12:I15)</f>
        <v>452879343026</v>
      </c>
      <c r="J16" s="141">
        <f t="shared" si="5"/>
        <v>1</v>
      </c>
      <c r="K16" s="100">
        <f t="shared" si="5"/>
        <v>562438105041</v>
      </c>
      <c r="L16" s="141">
        <f t="shared" si="5"/>
        <v>0.9999999999999999</v>
      </c>
      <c r="M16" s="100">
        <f t="shared" si="5"/>
        <v>571725621415</v>
      </c>
      <c r="N16" s="141">
        <f t="shared" si="5"/>
        <v>1</v>
      </c>
      <c r="O16" s="106">
        <f t="shared" si="0"/>
        <v>0.09997828166083288</v>
      </c>
      <c r="P16" s="54">
        <f t="shared" si="1"/>
        <v>-0.14346114475862184</v>
      </c>
      <c r="Q16" s="54">
        <f t="shared" si="2"/>
        <v>0.5840853998559163</v>
      </c>
      <c r="R16" s="54">
        <f t="shared" si="3"/>
        <v>0.24191600633175753</v>
      </c>
      <c r="S16" s="98">
        <f t="shared" si="4"/>
        <v>0.016512957231663683</v>
      </c>
      <c r="T16" s="142"/>
      <c r="U16" s="142"/>
      <c r="V16" s="142"/>
      <c r="W16" s="142"/>
    </row>
    <row r="17" spans="1:23" ht="15">
      <c r="A17" s="142"/>
      <c r="B17" s="101" t="s">
        <v>89</v>
      </c>
      <c r="C17" s="103"/>
      <c r="D17" s="137"/>
      <c r="E17" s="103"/>
      <c r="F17" s="137"/>
      <c r="G17" s="103"/>
      <c r="H17" s="137"/>
      <c r="I17" s="103"/>
      <c r="J17" s="137"/>
      <c r="K17" s="103"/>
      <c r="L17" s="137"/>
      <c r="M17" s="103"/>
      <c r="N17" s="137"/>
      <c r="O17" s="107"/>
      <c r="P17" s="108"/>
      <c r="Q17" s="108"/>
      <c r="R17" s="108"/>
      <c r="S17" s="102"/>
      <c r="T17" s="142"/>
      <c r="U17" s="142"/>
      <c r="V17" s="142"/>
      <c r="W17" s="142"/>
    </row>
    <row r="18" spans="2:19" ht="15">
      <c r="B18" s="8" t="s">
        <v>18</v>
      </c>
      <c r="C18" s="19">
        <v>86268969498</v>
      </c>
      <c r="D18" s="138">
        <f>+C18/$C$16</f>
        <v>0.28430327906106095</v>
      </c>
      <c r="E18" s="19">
        <v>93182772425</v>
      </c>
      <c r="F18" s="138">
        <f>+E18/$E$16</f>
        <v>0.27917644692378263</v>
      </c>
      <c r="G18" s="19">
        <v>101769858478</v>
      </c>
      <c r="H18" s="138">
        <f aca="true" t="shared" si="6" ref="H18:H25">+G18/$G$16</f>
        <v>0.355971517453706</v>
      </c>
      <c r="I18" s="19">
        <v>101938694898</v>
      </c>
      <c r="J18" s="138">
        <f>+I18/$I$16</f>
        <v>0.2250901845442477</v>
      </c>
      <c r="K18" s="19">
        <v>121838377260</v>
      </c>
      <c r="L18" s="138">
        <f aca="true" t="shared" si="7" ref="L18:L25">+K18/$K$16</f>
        <v>0.2166253960533459</v>
      </c>
      <c r="M18" s="19">
        <v>128063592207</v>
      </c>
      <c r="N18" s="138">
        <f>+M18/$M$16</f>
        <v>0.22399484544709977</v>
      </c>
      <c r="O18" s="104">
        <f t="shared" si="0"/>
        <v>0.08014240771892245</v>
      </c>
      <c r="P18" s="22">
        <f t="shared" si="1"/>
        <v>0.09215315051836954</v>
      </c>
      <c r="Q18" s="22">
        <f t="shared" si="2"/>
        <v>0.0016590022087580878</v>
      </c>
      <c r="R18" s="22">
        <f t="shared" si="3"/>
        <v>0.1952122536188211</v>
      </c>
      <c r="S18" s="96">
        <f t="shared" si="4"/>
        <v>0.051094040211283755</v>
      </c>
    </row>
    <row r="19" spans="2:19" ht="12.75" customHeight="1">
      <c r="B19" s="8" t="s">
        <v>19</v>
      </c>
      <c r="C19" s="19">
        <v>109757288054</v>
      </c>
      <c r="D19" s="139">
        <f aca="true" t="shared" si="8" ref="D19:D27">+C19/$C$16</f>
        <v>0.36171009200851806</v>
      </c>
      <c r="E19" s="19">
        <v>119154296912</v>
      </c>
      <c r="F19" s="139">
        <f aca="true" t="shared" si="9" ref="F19:F27">+E19/$E$16</f>
        <v>0.3569873741883743</v>
      </c>
      <c r="G19" s="19">
        <v>170414584237</v>
      </c>
      <c r="H19" s="139">
        <f t="shared" si="6"/>
        <v>0.5960776506356349</v>
      </c>
      <c r="I19" s="19">
        <v>152405676780</v>
      </c>
      <c r="J19" s="139">
        <f aca="true" t="shared" si="10" ref="J19:J27">+I19/$I$16</f>
        <v>0.3365260065996217</v>
      </c>
      <c r="K19" s="19">
        <v>210490676714</v>
      </c>
      <c r="L19" s="139">
        <f t="shared" si="7"/>
        <v>0.3742468279219024</v>
      </c>
      <c r="M19" s="19">
        <v>243684397826</v>
      </c>
      <c r="N19" s="139">
        <f>+M19/$M$16</f>
        <v>0.4262261278808706</v>
      </c>
      <c r="O19" s="105">
        <f t="shared" si="0"/>
        <v>0.08561626316219403</v>
      </c>
      <c r="P19" s="21">
        <f t="shared" si="1"/>
        <v>0.43020091304686797</v>
      </c>
      <c r="Q19" s="21">
        <f t="shared" si="2"/>
        <v>-0.10567703191385629</v>
      </c>
      <c r="R19" s="21">
        <f t="shared" si="3"/>
        <v>0.38112097371442805</v>
      </c>
      <c r="S19" s="97">
        <f t="shared" si="4"/>
        <v>0.1576968710927815</v>
      </c>
    </row>
    <row r="20" spans="2:19" ht="13.5" customHeight="1">
      <c r="B20" s="8" t="s">
        <v>20</v>
      </c>
      <c r="C20" s="19">
        <v>31202738057</v>
      </c>
      <c r="D20" s="139">
        <f t="shared" si="8"/>
        <v>0.10283003027518624</v>
      </c>
      <c r="E20" s="19">
        <v>40656783329</v>
      </c>
      <c r="F20" s="139">
        <f t="shared" si="9"/>
        <v>0.12180809840441167</v>
      </c>
      <c r="G20" s="19">
        <v>44225304057</v>
      </c>
      <c r="H20" s="139">
        <f t="shared" si="6"/>
        <v>0.15469166244762977</v>
      </c>
      <c r="I20" s="19">
        <v>48079868256</v>
      </c>
      <c r="J20" s="139">
        <f t="shared" si="10"/>
        <v>0.10616485162415482</v>
      </c>
      <c r="K20" s="19">
        <v>44444351005</v>
      </c>
      <c r="L20" s="139">
        <f t="shared" si="7"/>
        <v>0.0790208746645289</v>
      </c>
      <c r="M20" s="19">
        <v>47078160967</v>
      </c>
      <c r="N20" s="139">
        <f>+M20/$M$16</f>
        <v>0.08234397620747391</v>
      </c>
      <c r="O20" s="105">
        <f t="shared" si="0"/>
        <v>0.3029876818736132</v>
      </c>
      <c r="P20" s="21">
        <f t="shared" si="1"/>
        <v>0.08777184114943537</v>
      </c>
      <c r="Q20" s="21">
        <f t="shared" si="2"/>
        <v>0.08715743805926186</v>
      </c>
      <c r="R20" s="21">
        <f t="shared" si="3"/>
        <v>-0.07561412672020613</v>
      </c>
      <c r="S20" s="97">
        <f t="shared" si="4"/>
        <v>0.05926084873426762</v>
      </c>
    </row>
    <row r="21" spans="2:19" ht="15">
      <c r="B21" s="8" t="s">
        <v>21</v>
      </c>
      <c r="C21" s="19">
        <v>1748619130</v>
      </c>
      <c r="D21" s="139">
        <f t="shared" si="8"/>
        <v>0.005762653192460181</v>
      </c>
      <c r="E21" s="19">
        <v>2288145102</v>
      </c>
      <c r="F21" s="139">
        <f t="shared" si="9"/>
        <v>0.006855303861414554</v>
      </c>
      <c r="G21" s="19">
        <v>2941678657</v>
      </c>
      <c r="H21" s="139">
        <f t="shared" si="6"/>
        <v>0.010289429808137516</v>
      </c>
      <c r="I21" s="19">
        <v>3085804244</v>
      </c>
      <c r="J21" s="139">
        <f t="shared" si="10"/>
        <v>0.006813744745745321</v>
      </c>
      <c r="K21" s="19">
        <v>5910663967</v>
      </c>
      <c r="L21" s="139">
        <f t="shared" si="7"/>
        <v>0.010509003415707638</v>
      </c>
      <c r="M21" s="19">
        <v>5111300633</v>
      </c>
      <c r="N21" s="139">
        <f>+M21/$M$16</f>
        <v>0.00894012869381246</v>
      </c>
      <c r="O21" s="105">
        <f t="shared" si="0"/>
        <v>0.30854401781593227</v>
      </c>
      <c r="P21" s="21">
        <f t="shared" si="1"/>
        <v>0.28561718154533366</v>
      </c>
      <c r="Q21" s="21">
        <f t="shared" si="2"/>
        <v>0.048994334121791196</v>
      </c>
      <c r="R21" s="21">
        <f t="shared" si="3"/>
        <v>0.9154371112466458</v>
      </c>
      <c r="S21" s="97">
        <f t="shared" si="4"/>
        <v>-0.13524086946288078</v>
      </c>
    </row>
    <row r="22" spans="2:19" ht="18.75" customHeight="1">
      <c r="B22" s="8" t="s">
        <v>22</v>
      </c>
      <c r="C22" s="19">
        <v>28585114984</v>
      </c>
      <c r="D22" s="139">
        <f t="shared" si="8"/>
        <v>0.09420353540304054</v>
      </c>
      <c r="E22" s="19">
        <v>13872452865</v>
      </c>
      <c r="F22" s="139">
        <f t="shared" si="9"/>
        <v>0.041561996924758794</v>
      </c>
      <c r="G22" s="19">
        <v>145204546764</v>
      </c>
      <c r="H22" s="139">
        <f t="shared" si="6"/>
        <v>0.5078977570154766</v>
      </c>
      <c r="I22" s="19">
        <v>2368674203</v>
      </c>
      <c r="J22" s="139">
        <f t="shared" si="10"/>
        <v>0.005230254458446371</v>
      </c>
      <c r="K22" s="19">
        <v>3674107683</v>
      </c>
      <c r="L22" s="139">
        <f t="shared" si="7"/>
        <v>0.006532465795026759</v>
      </c>
      <c r="M22" s="19">
        <v>6190902593</v>
      </c>
      <c r="N22" s="139">
        <f>+M22/$K$16</f>
        <v>0.011007260243415943</v>
      </c>
      <c r="O22" s="105">
        <f t="shared" si="0"/>
        <v>-0.5146966219039226</v>
      </c>
      <c r="P22" s="21">
        <f t="shared" si="1"/>
        <v>9.467114084081626</v>
      </c>
      <c r="Q22" s="21">
        <f t="shared" si="2"/>
        <v>-0.9836873275955347</v>
      </c>
      <c r="R22" s="21">
        <f t="shared" si="3"/>
        <v>0.5511241175956691</v>
      </c>
      <c r="S22" s="97">
        <f t="shared" si="4"/>
        <v>0.6850084774719979</v>
      </c>
    </row>
    <row r="23" spans="2:19" ht="15" customHeight="1" thickBot="1">
      <c r="B23" s="8" t="s">
        <v>23</v>
      </c>
      <c r="C23" s="19">
        <v>68788564075</v>
      </c>
      <c r="D23" s="139">
        <f t="shared" si="8"/>
        <v>0.22669581475501213</v>
      </c>
      <c r="E23" s="19">
        <v>70242548855</v>
      </c>
      <c r="F23" s="139">
        <f t="shared" si="9"/>
        <v>0.21044732520694923</v>
      </c>
      <c r="G23" s="19">
        <v>75338250289</v>
      </c>
      <c r="H23" s="139">
        <f t="shared" si="6"/>
        <v>0.26351880290252977</v>
      </c>
      <c r="I23" s="19">
        <v>87509101239</v>
      </c>
      <c r="J23" s="139">
        <f t="shared" si="10"/>
        <v>0.19322829046317544</v>
      </c>
      <c r="K23" s="19">
        <v>108607436648</v>
      </c>
      <c r="L23" s="139">
        <f t="shared" si="7"/>
        <v>0.19310113535085405</v>
      </c>
      <c r="M23" s="19">
        <v>117033796697</v>
      </c>
      <c r="N23" s="139">
        <f>+M23/$M$16</f>
        <v>0.20470273206813022</v>
      </c>
      <c r="O23" s="105">
        <f t="shared" si="0"/>
        <v>0.02113701310024038</v>
      </c>
      <c r="P23" s="21">
        <f t="shared" si="1"/>
        <v>0.07254436971697786</v>
      </c>
      <c r="Q23" s="21">
        <f t="shared" si="2"/>
        <v>0.16154942414128567</v>
      </c>
      <c r="R23" s="21">
        <f t="shared" si="3"/>
        <v>0.24109875556117755</v>
      </c>
      <c r="S23" s="97">
        <f t="shared" si="4"/>
        <v>0.07758547949446674</v>
      </c>
    </row>
    <row r="24" spans="2:19" ht="15.75" thickBot="1">
      <c r="B24" s="52" t="s">
        <v>51</v>
      </c>
      <c r="C24" s="46">
        <f>+SUM(C18:C23)</f>
        <v>326351293798</v>
      </c>
      <c r="D24" s="127">
        <f t="shared" si="8"/>
        <v>1.0755054046952781</v>
      </c>
      <c r="E24" s="46">
        <f>+SUM(E18:E23)</f>
        <v>339396999488</v>
      </c>
      <c r="F24" s="127">
        <f t="shared" si="9"/>
        <v>1.016836545509691</v>
      </c>
      <c r="G24" s="46">
        <f>+SUM(G18:G23)</f>
        <v>539894222482</v>
      </c>
      <c r="H24" s="127">
        <f t="shared" si="6"/>
        <v>1.8884468202631146</v>
      </c>
      <c r="I24" s="46">
        <f>+SUM(I18:I23)</f>
        <v>395387819620</v>
      </c>
      <c r="J24" s="127">
        <f t="shared" si="10"/>
        <v>0.8730533324353913</v>
      </c>
      <c r="K24" s="100">
        <f>+SUM(K18:K23)</f>
        <v>494965613277</v>
      </c>
      <c r="L24" s="127">
        <f t="shared" si="7"/>
        <v>0.8800357032013657</v>
      </c>
      <c r="M24" s="100">
        <f>+SUM(M18:M23)</f>
        <v>547162150923</v>
      </c>
      <c r="N24" s="127">
        <f>+M24/$M$16</f>
        <v>0.9570362608007555</v>
      </c>
      <c r="O24" s="109">
        <f t="shared" si="0"/>
        <v>0.039974426141159515</v>
      </c>
      <c r="P24" s="55">
        <f t="shared" si="1"/>
        <v>0.5907454199549839</v>
      </c>
      <c r="Q24" s="55">
        <f t="shared" si="2"/>
        <v>-0.2676568795229473</v>
      </c>
      <c r="R24" s="55">
        <f t="shared" si="3"/>
        <v>0.2518484098794505</v>
      </c>
      <c r="S24" s="49">
        <f t="shared" si="4"/>
        <v>0.1054548765527859</v>
      </c>
    </row>
    <row r="25" spans="2:19" ht="18" customHeight="1">
      <c r="B25" s="11" t="s">
        <v>53</v>
      </c>
      <c r="C25" s="19">
        <v>951734716</v>
      </c>
      <c r="D25" s="139">
        <f t="shared" si="8"/>
        <v>0.003136484672641425</v>
      </c>
      <c r="E25" s="19">
        <v>304159253</v>
      </c>
      <c r="F25" s="139">
        <f t="shared" si="9"/>
        <v>0.0009112639315370946</v>
      </c>
      <c r="G25" s="19">
        <v>4715830182</v>
      </c>
      <c r="H25" s="139">
        <f t="shared" si="6"/>
        <v>0.01649507281474129</v>
      </c>
      <c r="I25" s="19">
        <v>-2273407014</v>
      </c>
      <c r="J25" s="139">
        <f t="shared" si="10"/>
        <v>-0.005019895583688574</v>
      </c>
      <c r="K25" s="19">
        <v>-7194218056</v>
      </c>
      <c r="L25" s="139">
        <f t="shared" si="7"/>
        <v>-0.0127911284664391</v>
      </c>
      <c r="M25" s="19">
        <v>-10644874028</v>
      </c>
      <c r="N25" s="139">
        <f>+M25/$M$16</f>
        <v>-0.018618850772603696</v>
      </c>
      <c r="O25" s="105">
        <f t="shared" si="0"/>
        <v>-0.6804159311553368</v>
      </c>
      <c r="P25" s="21">
        <f t="shared" si="1"/>
        <v>14.504477129946133</v>
      </c>
      <c r="Q25" s="21">
        <f t="shared" si="2"/>
        <v>-1.4820799151499218</v>
      </c>
      <c r="R25" s="21">
        <f t="shared" si="3"/>
        <v>2.1645094836502516</v>
      </c>
      <c r="S25" s="97">
        <f t="shared" si="4"/>
        <v>0.47964295009408875</v>
      </c>
    </row>
    <row r="26" spans="2:19" s="152" customFormat="1" ht="15">
      <c r="B26" s="11" t="s">
        <v>190</v>
      </c>
      <c r="C26" s="19"/>
      <c r="D26" s="139"/>
      <c r="E26" s="19"/>
      <c r="F26" s="139"/>
      <c r="G26" s="19"/>
      <c r="H26" s="139"/>
      <c r="I26" s="19"/>
      <c r="J26" s="139"/>
      <c r="K26" s="19"/>
      <c r="L26" s="139"/>
      <c r="M26" s="19">
        <v>11977986154</v>
      </c>
      <c r="N26" s="139">
        <f>+M26/$M$16</f>
        <v>0.020950584870335045</v>
      </c>
      <c r="O26" s="105"/>
      <c r="P26" s="21"/>
      <c r="Q26" s="21"/>
      <c r="R26" s="21"/>
      <c r="S26" s="97" t="s">
        <v>191</v>
      </c>
    </row>
    <row r="27" spans="2:19" s="152" customFormat="1" ht="15.75" thickBot="1">
      <c r="B27" s="267" t="s">
        <v>192</v>
      </c>
      <c r="C27" s="20">
        <f>+C16-C24+C25+C26</f>
        <v>-21959620637</v>
      </c>
      <c r="D27" s="140">
        <f t="shared" si="8"/>
        <v>-0.07236892002263667</v>
      </c>
      <c r="E27" s="20">
        <f>+E16-E24+E25+E26</f>
        <v>-5315498157</v>
      </c>
      <c r="F27" s="140">
        <f t="shared" si="9"/>
        <v>-0.015925281578154062</v>
      </c>
      <c r="G27" s="20">
        <f>+G16-G24+G25+G26</f>
        <v>-249285129811</v>
      </c>
      <c r="H27" s="140">
        <f>+G27/G16</f>
        <v>-0.8719517474483732</v>
      </c>
      <c r="I27" s="20">
        <f>+I16-I24+I25+I26</f>
        <v>55218116392</v>
      </c>
      <c r="J27" s="140">
        <f t="shared" si="10"/>
        <v>0.1219267719809201</v>
      </c>
      <c r="K27" s="20">
        <f>+K16-K24+K25+K26</f>
        <v>60278273708</v>
      </c>
      <c r="L27" s="140">
        <f>+K27/$K$16</f>
        <v>0.10717316833219524</v>
      </c>
      <c r="M27" s="20">
        <f>+M16-M24+M25+M26</f>
        <v>25896582618</v>
      </c>
      <c r="N27" s="140">
        <f>+M27/$K$16</f>
        <v>0.04604343551031668</v>
      </c>
      <c r="O27" s="110">
        <f t="shared" si="0"/>
        <v>-0.7579421682702542</v>
      </c>
      <c r="P27" s="111">
        <f t="shared" si="1"/>
        <v>45.89779253948484</v>
      </c>
      <c r="Q27" s="111">
        <f t="shared" si="2"/>
        <v>-1.221505857304303</v>
      </c>
      <c r="R27" s="111">
        <f t="shared" si="3"/>
        <v>0.09163944094139936</v>
      </c>
      <c r="S27" s="23">
        <f t="shared" si="4"/>
        <v>-0.5703828091785074</v>
      </c>
    </row>
    <row r="28" spans="2:18" s="152" customFormat="1" ht="15">
      <c r="B28" s="345" t="str">
        <f>+'Ratios financ'!B151:I151</f>
        <v>Fuente: elaborado por la Dirección de Análisis de la Información Financiera, de la Dirección General de Contabilidad Gubernamental</v>
      </c>
      <c r="C28" s="345"/>
      <c r="D28" s="345"/>
      <c r="E28" s="345"/>
      <c r="F28" s="345"/>
      <c r="G28" s="345"/>
      <c r="H28" s="345"/>
      <c r="I28" s="345"/>
      <c r="J28" s="345"/>
      <c r="K28" s="345"/>
      <c r="L28" s="345"/>
      <c r="M28" s="345"/>
      <c r="N28" s="345"/>
      <c r="O28" s="345"/>
      <c r="P28" s="345"/>
      <c r="Q28" s="345"/>
      <c r="R28" s="345"/>
    </row>
    <row r="29" spans="2:15" s="152" customFormat="1" ht="15">
      <c r="B29" s="158" t="s">
        <v>203</v>
      </c>
      <c r="C29" s="159"/>
      <c r="D29" s="159"/>
      <c r="E29" s="159"/>
      <c r="F29" s="159"/>
      <c r="G29" s="159"/>
      <c r="H29" s="159"/>
      <c r="I29" s="159"/>
      <c r="J29" s="159"/>
      <c r="K29" s="279"/>
      <c r="L29" s="159"/>
      <c r="M29" s="159"/>
      <c r="N29" s="159"/>
      <c r="O29" s="159"/>
    </row>
    <row r="30" spans="2:15" s="152" customFormat="1" ht="15">
      <c r="B30" s="159"/>
      <c r="C30" s="159"/>
      <c r="D30" s="159"/>
      <c r="E30" s="159"/>
      <c r="F30" s="159"/>
      <c r="G30" s="159"/>
      <c r="H30" s="159"/>
      <c r="I30" s="159"/>
      <c r="J30" s="159"/>
      <c r="K30" s="279"/>
      <c r="L30" s="159"/>
      <c r="M30" s="159"/>
      <c r="N30" s="159"/>
      <c r="O30" s="159"/>
    </row>
    <row r="31" spans="2:15" s="152" customFormat="1" ht="15">
      <c r="B31" s="159"/>
      <c r="C31" s="159"/>
      <c r="D31" s="159"/>
      <c r="E31" s="159"/>
      <c r="F31" s="159"/>
      <c r="G31" s="159"/>
      <c r="H31" s="159"/>
      <c r="I31" s="159"/>
      <c r="J31" s="159"/>
      <c r="K31" s="279"/>
      <c r="L31" s="159"/>
      <c r="M31" s="159"/>
      <c r="N31" s="159"/>
      <c r="O31" s="159"/>
    </row>
    <row r="32" spans="2:15" s="152" customFormat="1" ht="15">
      <c r="B32" s="159"/>
      <c r="C32" s="159"/>
      <c r="D32" s="159"/>
      <c r="E32" s="159"/>
      <c r="F32" s="159"/>
      <c r="G32" s="159"/>
      <c r="H32" s="159"/>
      <c r="I32" s="159"/>
      <c r="J32" s="159"/>
      <c r="K32" s="280"/>
      <c r="L32" s="159"/>
      <c r="M32" s="159"/>
      <c r="N32" s="159"/>
      <c r="O32" s="159"/>
    </row>
    <row r="33" spans="2:15" s="152" customFormat="1" ht="15">
      <c r="B33" s="159"/>
      <c r="C33" s="159"/>
      <c r="D33" s="159"/>
      <c r="E33" s="159"/>
      <c r="F33" s="159"/>
      <c r="G33" s="159"/>
      <c r="H33" s="159"/>
      <c r="I33" s="159"/>
      <c r="J33" s="159"/>
      <c r="K33" s="281"/>
      <c r="L33" s="159"/>
      <c r="M33" s="159"/>
      <c r="N33" s="159"/>
      <c r="O33" s="159"/>
    </row>
    <row r="34" spans="2:15" s="152" customFormat="1" ht="15">
      <c r="B34" s="159"/>
      <c r="C34" s="159"/>
      <c r="D34" s="159"/>
      <c r="E34" s="159"/>
      <c r="F34" s="159"/>
      <c r="G34" s="159"/>
      <c r="H34" s="159"/>
      <c r="I34" s="159"/>
      <c r="J34" s="159"/>
      <c r="K34" s="281"/>
      <c r="L34" s="159"/>
      <c r="M34" s="159"/>
      <c r="N34" s="159"/>
      <c r="O34" s="159"/>
    </row>
    <row r="35" spans="2:15" s="152" customFormat="1" ht="15">
      <c r="B35" s="159"/>
      <c r="C35" s="159"/>
      <c r="D35" s="159"/>
      <c r="E35" s="159"/>
      <c r="F35" s="159"/>
      <c r="G35" s="159"/>
      <c r="H35" s="159"/>
      <c r="I35" s="159"/>
      <c r="J35" s="159"/>
      <c r="K35" s="279"/>
      <c r="L35" s="159"/>
      <c r="M35" s="159"/>
      <c r="N35" s="159"/>
      <c r="O35" s="159"/>
    </row>
    <row r="36" spans="2:15" s="152" customFormat="1" ht="15">
      <c r="B36" s="159"/>
      <c r="C36" s="159"/>
      <c r="D36" s="159"/>
      <c r="E36" s="159"/>
      <c r="F36" s="159"/>
      <c r="G36" s="159"/>
      <c r="H36" s="159"/>
      <c r="I36" s="159"/>
      <c r="J36" s="159"/>
      <c r="K36" s="279"/>
      <c r="L36" s="159"/>
      <c r="M36" s="159"/>
      <c r="N36" s="159"/>
      <c r="O36" s="159"/>
    </row>
    <row r="37" spans="2:15" s="152" customFormat="1" ht="15">
      <c r="B37" s="159"/>
      <c r="C37" s="159"/>
      <c r="D37" s="159"/>
      <c r="E37" s="159"/>
      <c r="F37" s="159"/>
      <c r="G37" s="159"/>
      <c r="H37" s="159"/>
      <c r="I37" s="159"/>
      <c r="J37" s="159"/>
      <c r="K37" s="279"/>
      <c r="L37" s="159"/>
      <c r="M37" s="159"/>
      <c r="N37" s="159"/>
      <c r="O37" s="159"/>
    </row>
    <row r="38" spans="2:15" s="152" customFormat="1" ht="15">
      <c r="B38" s="159"/>
      <c r="C38" s="159"/>
      <c r="D38" s="159"/>
      <c r="E38" s="159"/>
      <c r="F38" s="159"/>
      <c r="G38" s="159"/>
      <c r="H38" s="159"/>
      <c r="I38" s="159"/>
      <c r="J38" s="159"/>
      <c r="K38" s="279"/>
      <c r="L38" s="159"/>
      <c r="M38" s="159"/>
      <c r="N38" s="159"/>
      <c r="O38" s="159"/>
    </row>
    <row r="39" spans="2:15" s="152" customFormat="1" ht="15">
      <c r="B39" s="159"/>
      <c r="C39" s="159"/>
      <c r="D39" s="159"/>
      <c r="E39" s="159"/>
      <c r="F39" s="159"/>
      <c r="G39" s="159"/>
      <c r="H39" s="159"/>
      <c r="I39" s="159"/>
      <c r="J39" s="159"/>
      <c r="K39" s="279"/>
      <c r="L39" s="159"/>
      <c r="M39" s="159"/>
      <c r="N39" s="159"/>
      <c r="O39" s="159"/>
    </row>
    <row r="40" spans="2:15" s="152" customFormat="1" ht="15">
      <c r="B40" s="159"/>
      <c r="C40" s="159"/>
      <c r="D40" s="159"/>
      <c r="E40" s="159"/>
      <c r="F40" s="159"/>
      <c r="G40" s="159"/>
      <c r="H40" s="159"/>
      <c r="I40" s="159"/>
      <c r="J40" s="159"/>
      <c r="K40" s="279"/>
      <c r="L40" s="159"/>
      <c r="M40" s="159"/>
      <c r="N40" s="159"/>
      <c r="O40" s="159"/>
    </row>
    <row r="41" spans="2:15" s="152" customFormat="1" ht="15">
      <c r="B41" s="159"/>
      <c r="C41" s="159"/>
      <c r="D41" s="159"/>
      <c r="E41" s="159"/>
      <c r="F41" s="159"/>
      <c r="G41" s="159"/>
      <c r="H41" s="159"/>
      <c r="I41" s="159"/>
      <c r="J41" s="159"/>
      <c r="K41" s="280"/>
      <c r="L41" s="159"/>
      <c r="M41" s="159"/>
      <c r="N41" s="159"/>
      <c r="O41" s="159"/>
    </row>
    <row r="42" spans="2:15" s="152" customFormat="1" ht="15">
      <c r="B42" s="159"/>
      <c r="C42" s="159"/>
      <c r="D42" s="159"/>
      <c r="E42" s="159"/>
      <c r="F42" s="159"/>
      <c r="G42" s="159"/>
      <c r="H42" s="159"/>
      <c r="I42" s="159"/>
      <c r="J42" s="159"/>
      <c r="K42" s="281"/>
      <c r="L42" s="159"/>
      <c r="M42" s="159"/>
      <c r="N42" s="159"/>
      <c r="O42" s="159"/>
    </row>
    <row r="43" spans="2:15" s="152" customFormat="1" ht="15">
      <c r="B43" s="159"/>
      <c r="C43" s="159"/>
      <c r="D43" s="159"/>
      <c r="E43" s="159"/>
      <c r="F43" s="159"/>
      <c r="G43" s="159"/>
      <c r="H43" s="159"/>
      <c r="I43" s="159"/>
      <c r="J43" s="159"/>
      <c r="K43" s="282"/>
      <c r="L43" s="159"/>
      <c r="M43" s="159"/>
      <c r="N43" s="159"/>
      <c r="O43" s="159"/>
    </row>
    <row r="44" spans="2:15" s="152" customFormat="1" ht="15">
      <c r="B44" s="159"/>
      <c r="C44" s="159"/>
      <c r="D44" s="159"/>
      <c r="E44" s="159"/>
      <c r="F44" s="159"/>
      <c r="G44" s="159"/>
      <c r="H44" s="159"/>
      <c r="I44" s="159"/>
      <c r="J44" s="159"/>
      <c r="K44" s="281"/>
      <c r="L44" s="159"/>
      <c r="M44" s="159"/>
      <c r="N44" s="159"/>
      <c r="O44" s="159"/>
    </row>
    <row r="45" spans="2:15" s="152" customFormat="1" ht="15">
      <c r="B45" s="159"/>
      <c r="C45" s="159"/>
      <c r="D45" s="159"/>
      <c r="E45" s="159"/>
      <c r="F45" s="159"/>
      <c r="G45" s="159"/>
      <c r="H45" s="159"/>
      <c r="I45" s="159"/>
      <c r="J45" s="159"/>
      <c r="K45" s="280"/>
      <c r="L45" s="159"/>
      <c r="M45" s="159"/>
      <c r="N45" s="159"/>
      <c r="O45" s="159"/>
    </row>
    <row r="46" spans="2:15" s="152" customFormat="1" ht="15">
      <c r="B46" s="159"/>
      <c r="C46" s="159"/>
      <c r="D46" s="159"/>
      <c r="E46" s="159"/>
      <c r="F46" s="159"/>
      <c r="G46" s="159"/>
      <c r="H46" s="159"/>
      <c r="I46" s="159"/>
      <c r="J46" s="159"/>
      <c r="K46" s="159"/>
      <c r="L46" s="159"/>
      <c r="M46" s="159"/>
      <c r="N46" s="159"/>
      <c r="O46" s="159"/>
    </row>
    <row r="47" spans="2:15" s="152" customFormat="1" ht="15">
      <c r="B47" s="159"/>
      <c r="C47" s="159"/>
      <c r="D47" s="159"/>
      <c r="E47" s="159"/>
      <c r="F47" s="159"/>
      <c r="G47" s="159"/>
      <c r="H47" s="159"/>
      <c r="I47" s="159"/>
      <c r="J47" s="159"/>
      <c r="K47" s="159"/>
      <c r="L47" s="159"/>
      <c r="M47" s="159"/>
      <c r="N47" s="159"/>
      <c r="O47" s="159"/>
    </row>
    <row r="48" spans="2:15" s="152" customFormat="1" ht="15">
      <c r="B48" s="159"/>
      <c r="C48" s="159"/>
      <c r="D48" s="159"/>
      <c r="E48" s="159"/>
      <c r="F48" s="159"/>
      <c r="G48" s="159"/>
      <c r="H48" s="159"/>
      <c r="I48" s="159"/>
      <c r="J48" s="159"/>
      <c r="K48" s="159"/>
      <c r="L48" s="159"/>
      <c r="M48" s="159"/>
      <c r="N48" s="159"/>
      <c r="O48" s="159"/>
    </row>
    <row r="49" spans="2:15" s="152" customFormat="1" ht="15">
      <c r="B49" s="159"/>
      <c r="C49" s="159"/>
      <c r="D49" s="159"/>
      <c r="E49" s="159"/>
      <c r="F49" s="159"/>
      <c r="G49" s="159"/>
      <c r="H49" s="159"/>
      <c r="I49" s="159"/>
      <c r="J49" s="159"/>
      <c r="K49" s="159"/>
      <c r="L49" s="159"/>
      <c r="M49" s="159"/>
      <c r="N49" s="159"/>
      <c r="O49" s="159"/>
    </row>
    <row r="50" spans="2:15" s="152" customFormat="1" ht="15">
      <c r="B50" s="159"/>
      <c r="C50" s="159"/>
      <c r="D50" s="159"/>
      <c r="E50" s="159"/>
      <c r="F50" s="159"/>
      <c r="G50" s="159"/>
      <c r="H50" s="159"/>
      <c r="I50" s="159"/>
      <c r="J50" s="159"/>
      <c r="K50" s="159"/>
      <c r="L50" s="159"/>
      <c r="M50" s="159"/>
      <c r="N50" s="159"/>
      <c r="O50" s="159"/>
    </row>
    <row r="51" spans="2:15" s="152" customFormat="1" ht="15">
      <c r="B51" s="159"/>
      <c r="C51" s="159"/>
      <c r="D51" s="159"/>
      <c r="E51" s="159"/>
      <c r="F51" s="159"/>
      <c r="G51" s="159"/>
      <c r="H51" s="159"/>
      <c r="I51" s="159"/>
      <c r="J51" s="159"/>
      <c r="K51" s="159"/>
      <c r="L51" s="159"/>
      <c r="M51" s="159"/>
      <c r="N51" s="159"/>
      <c r="O51" s="159"/>
    </row>
    <row r="52" spans="2:15" s="152" customFormat="1" ht="15">
      <c r="B52" s="159"/>
      <c r="C52" s="159"/>
      <c r="D52" s="159"/>
      <c r="E52" s="159"/>
      <c r="F52" s="159"/>
      <c r="G52" s="159"/>
      <c r="H52" s="159"/>
      <c r="I52" s="159"/>
      <c r="J52" s="159"/>
      <c r="K52" s="159"/>
      <c r="L52" s="159"/>
      <c r="M52" s="159"/>
      <c r="N52" s="159"/>
      <c r="O52" s="159"/>
    </row>
    <row r="53" spans="2:15" s="152" customFormat="1" ht="15">
      <c r="B53" s="159"/>
      <c r="C53" s="159"/>
      <c r="D53" s="159"/>
      <c r="E53" s="159"/>
      <c r="F53" s="159"/>
      <c r="G53" s="159"/>
      <c r="H53" s="159"/>
      <c r="I53" s="159"/>
      <c r="J53" s="159"/>
      <c r="K53" s="159"/>
      <c r="L53" s="159"/>
      <c r="M53" s="159"/>
      <c r="N53" s="159"/>
      <c r="O53" s="159"/>
    </row>
    <row r="54" spans="2:15" s="152" customFormat="1" ht="15">
      <c r="B54" s="159"/>
      <c r="C54" s="159"/>
      <c r="D54" s="159"/>
      <c r="E54" s="159"/>
      <c r="F54" s="159"/>
      <c r="G54" s="159"/>
      <c r="H54" s="159"/>
      <c r="I54" s="159"/>
      <c r="J54" s="159"/>
      <c r="K54" s="159"/>
      <c r="L54" s="159"/>
      <c r="M54" s="159"/>
      <c r="N54" s="159"/>
      <c r="O54" s="159"/>
    </row>
    <row r="55" spans="2:15" s="152" customFormat="1" ht="15">
      <c r="B55" s="159"/>
      <c r="C55" s="159"/>
      <c r="D55" s="159"/>
      <c r="E55" s="159"/>
      <c r="F55" s="159"/>
      <c r="G55" s="159"/>
      <c r="H55" s="159"/>
      <c r="I55" s="159"/>
      <c r="J55" s="159"/>
      <c r="K55" s="159"/>
      <c r="L55" s="159"/>
      <c r="M55" s="159"/>
      <c r="N55" s="159"/>
      <c r="O55" s="159"/>
    </row>
    <row r="56" spans="2:15" s="152" customFormat="1" ht="15">
      <c r="B56" s="159"/>
      <c r="C56" s="159"/>
      <c r="D56" s="159"/>
      <c r="E56" s="159"/>
      <c r="F56" s="159"/>
      <c r="G56" s="159"/>
      <c r="H56" s="159"/>
      <c r="I56" s="159"/>
      <c r="J56" s="159"/>
      <c r="K56" s="159"/>
      <c r="L56" s="159"/>
      <c r="M56" s="159"/>
      <c r="N56" s="159"/>
      <c r="O56" s="159"/>
    </row>
    <row r="57" spans="2:15" s="152" customFormat="1" ht="15">
      <c r="B57" s="159"/>
      <c r="C57" s="159"/>
      <c r="D57" s="159"/>
      <c r="E57" s="159"/>
      <c r="F57" s="159"/>
      <c r="G57" s="159"/>
      <c r="H57" s="159"/>
      <c r="I57" s="159"/>
      <c r="J57" s="159"/>
      <c r="K57" s="159"/>
      <c r="L57" s="159"/>
      <c r="M57" s="159"/>
      <c r="N57" s="159"/>
      <c r="O57" s="159"/>
    </row>
    <row r="58" spans="2:15" s="152" customFormat="1" ht="15">
      <c r="B58" s="159"/>
      <c r="C58" s="159"/>
      <c r="D58" s="159"/>
      <c r="E58" s="159"/>
      <c r="F58" s="159"/>
      <c r="G58" s="159"/>
      <c r="H58" s="159"/>
      <c r="I58" s="159"/>
      <c r="J58" s="159"/>
      <c r="K58" s="159"/>
      <c r="L58" s="159"/>
      <c r="M58" s="159"/>
      <c r="N58" s="159"/>
      <c r="O58" s="159"/>
    </row>
    <row r="59" spans="2:15" s="152" customFormat="1" ht="15">
      <c r="B59" s="159"/>
      <c r="C59" s="159"/>
      <c r="D59" s="159"/>
      <c r="E59" s="159"/>
      <c r="F59" s="159"/>
      <c r="G59" s="159"/>
      <c r="H59" s="159"/>
      <c r="I59" s="159"/>
      <c r="J59" s="159"/>
      <c r="K59" s="159"/>
      <c r="L59" s="159"/>
      <c r="M59" s="159"/>
      <c r="N59" s="159"/>
      <c r="O59" s="159"/>
    </row>
    <row r="60" spans="2:15" s="152" customFormat="1" ht="15">
      <c r="B60" s="159"/>
      <c r="C60" s="159"/>
      <c r="D60" s="159"/>
      <c r="E60" s="159"/>
      <c r="F60" s="159"/>
      <c r="G60" s="159"/>
      <c r="H60" s="159"/>
      <c r="I60" s="159"/>
      <c r="J60" s="159"/>
      <c r="K60" s="159"/>
      <c r="L60" s="159"/>
      <c r="M60" s="159"/>
      <c r="N60" s="159"/>
      <c r="O60" s="159"/>
    </row>
    <row r="61" spans="2:15" s="152" customFormat="1" ht="15">
      <c r="B61" s="159"/>
      <c r="C61" s="159"/>
      <c r="D61" s="159"/>
      <c r="E61" s="159"/>
      <c r="F61" s="159"/>
      <c r="G61" s="159"/>
      <c r="H61" s="159"/>
      <c r="I61" s="159"/>
      <c r="J61" s="159"/>
      <c r="K61" s="159"/>
      <c r="L61" s="159"/>
      <c r="M61" s="159"/>
      <c r="N61" s="159"/>
      <c r="O61" s="159"/>
    </row>
    <row r="62" spans="2:15" s="152" customFormat="1" ht="15">
      <c r="B62" s="159"/>
      <c r="C62" s="159"/>
      <c r="D62" s="159"/>
      <c r="E62" s="159"/>
      <c r="F62" s="159"/>
      <c r="G62" s="159"/>
      <c r="H62" s="159"/>
      <c r="I62" s="159"/>
      <c r="J62" s="159"/>
      <c r="K62" s="159"/>
      <c r="L62" s="159"/>
      <c r="M62" s="159"/>
      <c r="N62" s="159"/>
      <c r="O62" s="159"/>
    </row>
    <row r="63" spans="2:15" s="152" customFormat="1" ht="15">
      <c r="B63" s="159"/>
      <c r="C63" s="159"/>
      <c r="D63" s="159"/>
      <c r="E63" s="159"/>
      <c r="F63" s="159"/>
      <c r="G63" s="159"/>
      <c r="H63" s="159"/>
      <c r="I63" s="159"/>
      <c r="J63" s="159"/>
      <c r="K63" s="159"/>
      <c r="L63" s="159"/>
      <c r="M63" s="159"/>
      <c r="N63" s="159"/>
      <c r="O63" s="159"/>
    </row>
    <row r="64" spans="2:15" s="152" customFormat="1" ht="15">
      <c r="B64" s="159"/>
      <c r="C64" s="159"/>
      <c r="D64" s="159"/>
      <c r="E64" s="159"/>
      <c r="F64" s="159"/>
      <c r="G64" s="159"/>
      <c r="H64" s="159"/>
      <c r="I64" s="159"/>
      <c r="J64" s="159"/>
      <c r="K64" s="159"/>
      <c r="L64" s="159"/>
      <c r="M64" s="159"/>
      <c r="N64" s="159"/>
      <c r="O64" s="159"/>
    </row>
    <row r="65" spans="2:15" s="152" customFormat="1" ht="15">
      <c r="B65" s="159"/>
      <c r="C65" s="159"/>
      <c r="D65" s="159"/>
      <c r="E65" s="159"/>
      <c r="F65" s="159"/>
      <c r="G65" s="159"/>
      <c r="H65" s="159"/>
      <c r="I65" s="159"/>
      <c r="J65" s="159"/>
      <c r="K65" s="159"/>
      <c r="L65" s="159"/>
      <c r="M65" s="159"/>
      <c r="N65" s="159"/>
      <c r="O65" s="159"/>
    </row>
    <row r="66" spans="2:15" s="152" customFormat="1" ht="15">
      <c r="B66" s="159"/>
      <c r="C66" s="159"/>
      <c r="D66" s="159"/>
      <c r="E66" s="159"/>
      <c r="F66" s="159"/>
      <c r="G66" s="159"/>
      <c r="H66" s="159"/>
      <c r="I66" s="159"/>
      <c r="J66" s="159"/>
      <c r="K66" s="159"/>
      <c r="L66" s="159"/>
      <c r="M66" s="159"/>
      <c r="N66" s="159"/>
      <c r="O66" s="159"/>
    </row>
    <row r="67" spans="2:15" s="152" customFormat="1" ht="15">
      <c r="B67" s="159"/>
      <c r="C67" s="159"/>
      <c r="D67" s="159"/>
      <c r="E67" s="159"/>
      <c r="F67" s="159"/>
      <c r="G67" s="159"/>
      <c r="H67" s="159"/>
      <c r="I67" s="159"/>
      <c r="J67" s="159"/>
      <c r="K67" s="159"/>
      <c r="L67" s="159"/>
      <c r="M67" s="159"/>
      <c r="N67" s="159"/>
      <c r="O67" s="159"/>
    </row>
    <row r="68" spans="2:15" s="152" customFormat="1" ht="15">
      <c r="B68" s="159"/>
      <c r="C68" s="159"/>
      <c r="D68" s="159"/>
      <c r="E68" s="159"/>
      <c r="F68" s="159"/>
      <c r="G68" s="159"/>
      <c r="H68" s="159"/>
      <c r="I68" s="159"/>
      <c r="J68" s="159"/>
      <c r="K68" s="159"/>
      <c r="L68" s="159"/>
      <c r="M68" s="159"/>
      <c r="N68" s="159"/>
      <c r="O68" s="159"/>
    </row>
    <row r="69" spans="2:15" s="152" customFormat="1" ht="15">
      <c r="B69" s="159"/>
      <c r="C69" s="159"/>
      <c r="D69" s="159"/>
      <c r="E69" s="159"/>
      <c r="F69" s="159"/>
      <c r="G69" s="159"/>
      <c r="H69" s="159"/>
      <c r="I69" s="159"/>
      <c r="J69" s="159"/>
      <c r="K69" s="159"/>
      <c r="L69" s="159"/>
      <c r="M69" s="159"/>
      <c r="N69" s="159"/>
      <c r="O69" s="159"/>
    </row>
    <row r="70" spans="2:15" s="152" customFormat="1" ht="15">
      <c r="B70" s="159"/>
      <c r="C70" s="159"/>
      <c r="D70" s="159"/>
      <c r="E70" s="159"/>
      <c r="F70" s="159"/>
      <c r="G70" s="159"/>
      <c r="H70" s="159"/>
      <c r="I70" s="159"/>
      <c r="J70" s="159"/>
      <c r="K70" s="159"/>
      <c r="L70" s="159"/>
      <c r="M70" s="159"/>
      <c r="N70" s="159"/>
      <c r="O70" s="159"/>
    </row>
    <row r="71" spans="2:15" s="152" customFormat="1" ht="15">
      <c r="B71" s="159"/>
      <c r="C71" s="159"/>
      <c r="D71" s="159"/>
      <c r="E71" s="159"/>
      <c r="F71" s="159"/>
      <c r="G71" s="159"/>
      <c r="H71" s="159"/>
      <c r="I71" s="159"/>
      <c r="J71" s="159"/>
      <c r="K71" s="159"/>
      <c r="L71" s="159"/>
      <c r="M71" s="159"/>
      <c r="N71" s="159"/>
      <c r="O71" s="159"/>
    </row>
    <row r="72" spans="2:15" s="152" customFormat="1" ht="15">
      <c r="B72" s="159"/>
      <c r="C72" s="159"/>
      <c r="D72" s="159"/>
      <c r="E72" s="159"/>
      <c r="F72" s="159"/>
      <c r="G72" s="159"/>
      <c r="H72" s="159"/>
      <c r="I72" s="159"/>
      <c r="J72" s="159"/>
      <c r="K72" s="159"/>
      <c r="L72" s="159"/>
      <c r="M72" s="159"/>
      <c r="N72" s="159"/>
      <c r="O72" s="159"/>
    </row>
    <row r="73" spans="2:15" s="152" customFormat="1" ht="15">
      <c r="B73" s="159"/>
      <c r="C73" s="159"/>
      <c r="D73" s="159"/>
      <c r="E73" s="159"/>
      <c r="F73" s="159"/>
      <c r="G73" s="159"/>
      <c r="H73" s="159"/>
      <c r="I73" s="159"/>
      <c r="J73" s="159"/>
      <c r="K73" s="159"/>
      <c r="L73" s="159"/>
      <c r="M73" s="159"/>
      <c r="N73" s="159"/>
      <c r="O73" s="159"/>
    </row>
    <row r="74" spans="2:15" s="152" customFormat="1" ht="15">
      <c r="B74" s="159"/>
      <c r="C74" s="159"/>
      <c r="D74" s="159"/>
      <c r="E74" s="159"/>
      <c r="F74" s="159"/>
      <c r="G74" s="159"/>
      <c r="H74" s="159"/>
      <c r="I74" s="159"/>
      <c r="J74" s="159"/>
      <c r="K74" s="159"/>
      <c r="L74" s="159"/>
      <c r="M74" s="159"/>
      <c r="N74" s="159"/>
      <c r="O74" s="159"/>
    </row>
    <row r="75" spans="2:15" s="152" customFormat="1" ht="15">
      <c r="B75" s="159"/>
      <c r="C75" s="159"/>
      <c r="D75" s="159"/>
      <c r="E75" s="159"/>
      <c r="F75" s="159"/>
      <c r="G75" s="159"/>
      <c r="H75" s="159"/>
      <c r="I75" s="159"/>
      <c r="J75" s="159"/>
      <c r="K75" s="159"/>
      <c r="L75" s="159"/>
      <c r="M75" s="159"/>
      <c r="N75" s="159"/>
      <c r="O75" s="159"/>
    </row>
    <row r="76" spans="2:15" s="152" customFormat="1" ht="15">
      <c r="B76" s="159"/>
      <c r="C76" s="159"/>
      <c r="D76" s="159"/>
      <c r="E76" s="159"/>
      <c r="F76" s="159"/>
      <c r="G76" s="159"/>
      <c r="H76" s="159"/>
      <c r="I76" s="159"/>
      <c r="J76" s="159"/>
      <c r="K76" s="159"/>
      <c r="L76" s="159"/>
      <c r="M76" s="159"/>
      <c r="N76" s="159"/>
      <c r="O76" s="159"/>
    </row>
    <row r="77" spans="2:15" s="152" customFormat="1" ht="15">
      <c r="B77" s="159"/>
      <c r="C77" s="159"/>
      <c r="D77" s="159"/>
      <c r="E77" s="159"/>
      <c r="F77" s="159"/>
      <c r="G77" s="159"/>
      <c r="H77" s="159"/>
      <c r="I77" s="159"/>
      <c r="J77" s="159"/>
      <c r="K77" s="159"/>
      <c r="L77" s="159"/>
      <c r="M77" s="159"/>
      <c r="N77" s="159"/>
      <c r="O77" s="159"/>
    </row>
    <row r="78" spans="2:15" s="152" customFormat="1" ht="15">
      <c r="B78" s="159"/>
      <c r="C78" s="159"/>
      <c r="D78" s="159"/>
      <c r="E78" s="159"/>
      <c r="F78" s="159"/>
      <c r="G78" s="159"/>
      <c r="H78" s="159"/>
      <c r="I78" s="159"/>
      <c r="J78" s="159"/>
      <c r="K78" s="159"/>
      <c r="L78" s="159"/>
      <c r="M78" s="159"/>
      <c r="N78" s="159"/>
      <c r="O78" s="159"/>
    </row>
    <row r="79" spans="2:15" s="152" customFormat="1" ht="15">
      <c r="B79" s="159"/>
      <c r="C79" s="159"/>
      <c r="D79" s="159"/>
      <c r="E79" s="159"/>
      <c r="F79" s="159"/>
      <c r="G79" s="159"/>
      <c r="H79" s="159"/>
      <c r="I79" s="159"/>
      <c r="J79" s="159"/>
      <c r="K79" s="159"/>
      <c r="L79" s="159"/>
      <c r="M79" s="159"/>
      <c r="N79" s="159"/>
      <c r="O79" s="159"/>
    </row>
    <row r="80" spans="2:15" s="152" customFormat="1" ht="15">
      <c r="B80" s="159"/>
      <c r="C80" s="159"/>
      <c r="D80" s="159"/>
      <c r="E80" s="159"/>
      <c r="F80" s="159"/>
      <c r="G80" s="159"/>
      <c r="H80" s="159"/>
      <c r="I80" s="159"/>
      <c r="J80" s="159"/>
      <c r="K80" s="159"/>
      <c r="L80" s="159"/>
      <c r="M80" s="159"/>
      <c r="N80" s="159"/>
      <c r="O80" s="159"/>
    </row>
    <row r="81" spans="2:15" s="152" customFormat="1" ht="15">
      <c r="B81" s="159"/>
      <c r="C81" s="159"/>
      <c r="D81" s="159"/>
      <c r="E81" s="159"/>
      <c r="F81" s="159"/>
      <c r="G81" s="159"/>
      <c r="H81" s="159"/>
      <c r="I81" s="159"/>
      <c r="J81" s="159"/>
      <c r="K81" s="159"/>
      <c r="L81" s="159"/>
      <c r="M81" s="159"/>
      <c r="N81" s="159"/>
      <c r="O81" s="159"/>
    </row>
    <row r="82" spans="2:15" s="152" customFormat="1" ht="15">
      <c r="B82" s="159"/>
      <c r="C82" s="159"/>
      <c r="D82" s="159"/>
      <c r="E82" s="159"/>
      <c r="F82" s="159"/>
      <c r="G82" s="159"/>
      <c r="H82" s="159"/>
      <c r="I82" s="159"/>
      <c r="J82" s="159"/>
      <c r="K82" s="159"/>
      <c r="L82" s="159"/>
      <c r="M82" s="159"/>
      <c r="N82" s="159"/>
      <c r="O82" s="159"/>
    </row>
    <row r="83" spans="2:15" s="152" customFormat="1" ht="15">
      <c r="B83" s="159"/>
      <c r="C83" s="159"/>
      <c r="D83" s="159"/>
      <c r="E83" s="159"/>
      <c r="F83" s="159"/>
      <c r="G83" s="159"/>
      <c r="H83" s="159"/>
      <c r="I83" s="159"/>
      <c r="J83" s="159"/>
      <c r="K83" s="159"/>
      <c r="L83" s="159"/>
      <c r="M83" s="159"/>
      <c r="N83" s="159"/>
      <c r="O83" s="159"/>
    </row>
    <row r="84" spans="2:15" s="152" customFormat="1" ht="15">
      <c r="B84" s="159"/>
      <c r="C84" s="159"/>
      <c r="D84" s="159"/>
      <c r="E84" s="159"/>
      <c r="F84" s="159"/>
      <c r="G84" s="159"/>
      <c r="H84" s="159"/>
      <c r="I84" s="159"/>
      <c r="J84" s="159"/>
      <c r="K84" s="159"/>
      <c r="L84" s="159"/>
      <c r="M84" s="159"/>
      <c r="N84" s="159"/>
      <c r="O84" s="159"/>
    </row>
    <row r="85" spans="2:15" s="152" customFormat="1" ht="15">
      <c r="B85" s="159"/>
      <c r="C85" s="159"/>
      <c r="D85" s="159"/>
      <c r="E85" s="159"/>
      <c r="F85" s="159"/>
      <c r="G85" s="159"/>
      <c r="H85" s="159"/>
      <c r="I85" s="159"/>
      <c r="J85" s="159"/>
      <c r="K85" s="159"/>
      <c r="L85" s="159"/>
      <c r="M85" s="159"/>
      <c r="N85" s="159"/>
      <c r="O85" s="159"/>
    </row>
    <row r="86" spans="2:15" s="152" customFormat="1" ht="15">
      <c r="B86" s="159"/>
      <c r="C86" s="159"/>
      <c r="D86" s="159"/>
      <c r="E86" s="159"/>
      <c r="F86" s="159"/>
      <c r="G86" s="159"/>
      <c r="H86" s="159"/>
      <c r="I86" s="159"/>
      <c r="J86" s="159"/>
      <c r="K86" s="159"/>
      <c r="L86" s="159"/>
      <c r="M86" s="159"/>
      <c r="N86" s="159"/>
      <c r="O86" s="159"/>
    </row>
    <row r="87" spans="2:15" s="152" customFormat="1" ht="15">
      <c r="B87" s="159"/>
      <c r="C87" s="159"/>
      <c r="D87" s="159"/>
      <c r="E87" s="159"/>
      <c r="F87" s="159"/>
      <c r="G87" s="159"/>
      <c r="H87" s="159"/>
      <c r="I87" s="159"/>
      <c r="J87" s="159"/>
      <c r="K87" s="159"/>
      <c r="L87" s="159"/>
      <c r="M87" s="159"/>
      <c r="N87" s="159"/>
      <c r="O87" s="159"/>
    </row>
    <row r="88" spans="2:15" s="152" customFormat="1" ht="15">
      <c r="B88" s="159"/>
      <c r="C88" s="159"/>
      <c r="D88" s="159"/>
      <c r="E88" s="159"/>
      <c r="F88" s="159"/>
      <c r="G88" s="159"/>
      <c r="H88" s="159"/>
      <c r="I88" s="159"/>
      <c r="J88" s="159"/>
      <c r="K88" s="159"/>
      <c r="L88" s="159"/>
      <c r="M88" s="159"/>
      <c r="N88" s="159"/>
      <c r="O88" s="159"/>
    </row>
    <row r="89" spans="2:15" s="152" customFormat="1" ht="15">
      <c r="B89" s="159"/>
      <c r="C89" s="159"/>
      <c r="D89" s="159"/>
      <c r="E89" s="159"/>
      <c r="F89" s="159"/>
      <c r="G89" s="159"/>
      <c r="H89" s="159"/>
      <c r="I89" s="159"/>
      <c r="J89" s="159"/>
      <c r="K89" s="159"/>
      <c r="L89" s="159"/>
      <c r="M89" s="159"/>
      <c r="N89" s="159"/>
      <c r="O89" s="159"/>
    </row>
    <row r="90" spans="2:15" s="152" customFormat="1" ht="15">
      <c r="B90" s="159"/>
      <c r="C90" s="159"/>
      <c r="D90" s="159"/>
      <c r="E90" s="159"/>
      <c r="F90" s="159"/>
      <c r="G90" s="159"/>
      <c r="H90" s="159"/>
      <c r="I90" s="159"/>
      <c r="J90" s="159"/>
      <c r="K90" s="159"/>
      <c r="L90" s="159"/>
      <c r="M90" s="159"/>
      <c r="N90" s="159"/>
      <c r="O90" s="159"/>
    </row>
    <row r="91" spans="2:15" s="152" customFormat="1" ht="15">
      <c r="B91" s="159"/>
      <c r="C91" s="159"/>
      <c r="D91" s="159"/>
      <c r="E91" s="159"/>
      <c r="F91" s="159"/>
      <c r="G91" s="159"/>
      <c r="H91" s="159"/>
      <c r="I91" s="159"/>
      <c r="J91" s="159"/>
      <c r="K91" s="159"/>
      <c r="L91" s="159"/>
      <c r="M91" s="159"/>
      <c r="N91" s="159"/>
      <c r="O91" s="159"/>
    </row>
    <row r="92" spans="2:15" s="152" customFormat="1" ht="15">
      <c r="B92" s="159"/>
      <c r="C92" s="159"/>
      <c r="D92" s="159"/>
      <c r="E92" s="159"/>
      <c r="F92" s="159"/>
      <c r="G92" s="159"/>
      <c r="H92" s="159"/>
      <c r="I92" s="159"/>
      <c r="J92" s="159"/>
      <c r="K92" s="159"/>
      <c r="L92" s="159"/>
      <c r="M92" s="159"/>
      <c r="N92" s="159"/>
      <c r="O92" s="159"/>
    </row>
    <row r="93" spans="2:15" s="152" customFormat="1" ht="15">
      <c r="B93" s="159"/>
      <c r="C93" s="159"/>
      <c r="D93" s="159"/>
      <c r="E93" s="159"/>
      <c r="F93" s="159"/>
      <c r="G93" s="159"/>
      <c r="H93" s="159"/>
      <c r="I93" s="159"/>
      <c r="J93" s="159"/>
      <c r="K93" s="159"/>
      <c r="L93" s="159"/>
      <c r="M93" s="159"/>
      <c r="N93" s="159"/>
      <c r="O93" s="159"/>
    </row>
    <row r="94" spans="2:15" s="152" customFormat="1" ht="15">
      <c r="B94" s="159"/>
      <c r="C94" s="159"/>
      <c r="D94" s="159"/>
      <c r="E94" s="159"/>
      <c r="F94" s="159"/>
      <c r="G94" s="159"/>
      <c r="H94" s="159"/>
      <c r="I94" s="159"/>
      <c r="J94" s="159"/>
      <c r="K94" s="159"/>
      <c r="L94" s="159"/>
      <c r="M94" s="159"/>
      <c r="N94" s="159"/>
      <c r="O94" s="159"/>
    </row>
    <row r="95" spans="2:15" s="152" customFormat="1" ht="15">
      <c r="B95" s="159"/>
      <c r="C95" s="159"/>
      <c r="D95" s="159"/>
      <c r="E95" s="159"/>
      <c r="F95" s="159"/>
      <c r="G95" s="159"/>
      <c r="H95" s="159"/>
      <c r="I95" s="159"/>
      <c r="J95" s="159"/>
      <c r="K95" s="159"/>
      <c r="L95" s="159"/>
      <c r="M95" s="159"/>
      <c r="N95" s="159"/>
      <c r="O95" s="159"/>
    </row>
    <row r="96" spans="2:15" s="152" customFormat="1" ht="15">
      <c r="B96" s="159"/>
      <c r="C96" s="159"/>
      <c r="D96" s="159"/>
      <c r="E96" s="159"/>
      <c r="F96" s="159"/>
      <c r="G96" s="159"/>
      <c r="H96" s="159"/>
      <c r="I96" s="159"/>
      <c r="J96" s="159"/>
      <c r="K96" s="159"/>
      <c r="L96" s="159"/>
      <c r="M96" s="159"/>
      <c r="N96" s="159"/>
      <c r="O96" s="159"/>
    </row>
    <row r="97" spans="2:15" s="152" customFormat="1" ht="15">
      <c r="B97" s="159"/>
      <c r="C97" s="159"/>
      <c r="D97" s="159"/>
      <c r="E97" s="159"/>
      <c r="F97" s="159"/>
      <c r="G97" s="159"/>
      <c r="H97" s="159"/>
      <c r="I97" s="159"/>
      <c r="J97" s="159"/>
      <c r="K97" s="159"/>
      <c r="L97" s="159"/>
      <c r="M97" s="159"/>
      <c r="N97" s="159"/>
      <c r="O97" s="159"/>
    </row>
    <row r="98" spans="2:15" s="152" customFormat="1" ht="15">
      <c r="B98" s="159"/>
      <c r="C98" s="159"/>
      <c r="D98" s="159"/>
      <c r="E98" s="159"/>
      <c r="F98" s="159"/>
      <c r="G98" s="159"/>
      <c r="H98" s="159"/>
      <c r="I98" s="159"/>
      <c r="J98" s="159"/>
      <c r="K98" s="159"/>
      <c r="L98" s="159"/>
      <c r="M98" s="159"/>
      <c r="N98" s="159"/>
      <c r="O98" s="159"/>
    </row>
    <row r="99" spans="2:15" s="152" customFormat="1" ht="15">
      <c r="B99" s="159"/>
      <c r="C99" s="159"/>
      <c r="D99" s="159"/>
      <c r="E99" s="159"/>
      <c r="F99" s="159"/>
      <c r="G99" s="159"/>
      <c r="H99" s="159"/>
      <c r="I99" s="159"/>
      <c r="J99" s="159"/>
      <c r="K99" s="159"/>
      <c r="L99" s="159"/>
      <c r="M99" s="159"/>
      <c r="N99" s="159"/>
      <c r="O99" s="159"/>
    </row>
    <row r="100" spans="2:15" s="152" customFormat="1" ht="15">
      <c r="B100" s="159"/>
      <c r="C100" s="159"/>
      <c r="D100" s="159"/>
      <c r="E100" s="159"/>
      <c r="F100" s="159"/>
      <c r="G100" s="159"/>
      <c r="H100" s="159"/>
      <c r="I100" s="159"/>
      <c r="J100" s="159"/>
      <c r="K100" s="159"/>
      <c r="L100" s="159"/>
      <c r="M100" s="159"/>
      <c r="N100" s="159"/>
      <c r="O100" s="159"/>
    </row>
    <row r="101" spans="2:15" s="152" customFormat="1" ht="15">
      <c r="B101" s="159"/>
      <c r="C101" s="159"/>
      <c r="D101" s="159"/>
      <c r="E101" s="159"/>
      <c r="F101" s="159"/>
      <c r="G101" s="159"/>
      <c r="H101" s="159"/>
      <c r="I101" s="159"/>
      <c r="J101" s="159"/>
      <c r="K101" s="159"/>
      <c r="L101" s="159"/>
      <c r="M101" s="159"/>
      <c r="N101" s="159"/>
      <c r="O101" s="159"/>
    </row>
    <row r="102" spans="2:15" s="152" customFormat="1" ht="15">
      <c r="B102" s="159"/>
      <c r="C102" s="159"/>
      <c r="D102" s="159"/>
      <c r="E102" s="159"/>
      <c r="F102" s="159"/>
      <c r="G102" s="159"/>
      <c r="H102" s="159"/>
      <c r="I102" s="159"/>
      <c r="J102" s="159"/>
      <c r="K102" s="159"/>
      <c r="L102" s="159"/>
      <c r="M102" s="159"/>
      <c r="N102" s="159"/>
      <c r="O102" s="159"/>
    </row>
    <row r="103" spans="2:15" s="152" customFormat="1" ht="15">
      <c r="B103" s="159"/>
      <c r="C103" s="159"/>
      <c r="D103" s="159"/>
      <c r="E103" s="159"/>
      <c r="F103" s="159"/>
      <c r="G103" s="159"/>
      <c r="H103" s="159"/>
      <c r="I103" s="159"/>
      <c r="J103" s="159"/>
      <c r="K103" s="159"/>
      <c r="L103" s="159"/>
      <c r="M103" s="159"/>
      <c r="N103" s="159"/>
      <c r="O103" s="159"/>
    </row>
    <row r="104" spans="2:15" s="152" customFormat="1" ht="15">
      <c r="B104" s="159"/>
      <c r="C104" s="159"/>
      <c r="D104" s="159"/>
      <c r="E104" s="159"/>
      <c r="F104" s="159"/>
      <c r="G104" s="159"/>
      <c r="H104" s="159"/>
      <c r="I104" s="159"/>
      <c r="J104" s="159"/>
      <c r="K104" s="159"/>
      <c r="L104" s="159"/>
      <c r="M104" s="159"/>
      <c r="N104" s="159"/>
      <c r="O104" s="159"/>
    </row>
    <row r="105" spans="2:15" s="152" customFormat="1" ht="15">
      <c r="B105" s="159"/>
      <c r="C105" s="159"/>
      <c r="D105" s="159"/>
      <c r="E105" s="159"/>
      <c r="F105" s="159"/>
      <c r="G105" s="159"/>
      <c r="H105" s="159"/>
      <c r="I105" s="159"/>
      <c r="J105" s="159"/>
      <c r="K105" s="159"/>
      <c r="L105" s="159"/>
      <c r="M105" s="159"/>
      <c r="N105" s="159"/>
      <c r="O105" s="159"/>
    </row>
    <row r="106" spans="2:15" s="152" customFormat="1" ht="15">
      <c r="B106" s="159"/>
      <c r="C106" s="159"/>
      <c r="D106" s="159"/>
      <c r="E106" s="159"/>
      <c r="F106" s="159"/>
      <c r="G106" s="159"/>
      <c r="H106" s="159"/>
      <c r="I106" s="159"/>
      <c r="J106" s="159"/>
      <c r="K106" s="159"/>
      <c r="L106" s="159"/>
      <c r="M106" s="159"/>
      <c r="N106" s="159"/>
      <c r="O106" s="159"/>
    </row>
    <row r="107" spans="2:15" s="152" customFormat="1" ht="15">
      <c r="B107" s="159"/>
      <c r="C107" s="159"/>
      <c r="D107" s="159"/>
      <c r="E107" s="159"/>
      <c r="F107" s="159"/>
      <c r="G107" s="159"/>
      <c r="H107" s="159"/>
      <c r="I107" s="159"/>
      <c r="J107" s="159"/>
      <c r="K107" s="159"/>
      <c r="L107" s="159"/>
      <c r="M107" s="159"/>
      <c r="N107" s="159"/>
      <c r="O107" s="159"/>
    </row>
    <row r="108" spans="2:15" s="152" customFormat="1" ht="15">
      <c r="B108" s="159"/>
      <c r="C108" s="159"/>
      <c r="D108" s="159"/>
      <c r="E108" s="159"/>
      <c r="F108" s="159"/>
      <c r="G108" s="159"/>
      <c r="H108" s="159"/>
      <c r="I108" s="159"/>
      <c r="J108" s="159"/>
      <c r="K108" s="159"/>
      <c r="L108" s="159"/>
      <c r="M108" s="159"/>
      <c r="N108" s="159"/>
      <c r="O108" s="159"/>
    </row>
    <row r="109" spans="2:15" s="152" customFormat="1" ht="15">
      <c r="B109" s="159"/>
      <c r="C109" s="159"/>
      <c r="D109" s="159"/>
      <c r="E109" s="159"/>
      <c r="F109" s="159"/>
      <c r="G109" s="159"/>
      <c r="H109" s="159"/>
      <c r="I109" s="159"/>
      <c r="J109" s="159"/>
      <c r="K109" s="159"/>
      <c r="L109" s="159"/>
      <c r="M109" s="159"/>
      <c r="N109" s="159"/>
      <c r="O109" s="159"/>
    </row>
    <row r="110" spans="2:15" s="152" customFormat="1" ht="15">
      <c r="B110" s="159"/>
      <c r="C110" s="159"/>
      <c r="D110" s="159"/>
      <c r="E110" s="159"/>
      <c r="F110" s="159"/>
      <c r="G110" s="159"/>
      <c r="H110" s="159"/>
      <c r="I110" s="159"/>
      <c r="J110" s="159"/>
      <c r="K110" s="159"/>
      <c r="L110" s="159"/>
      <c r="M110" s="159"/>
      <c r="N110" s="159"/>
      <c r="O110" s="159"/>
    </row>
    <row r="111" spans="2:15" s="152" customFormat="1" ht="15">
      <c r="B111" s="159"/>
      <c r="C111" s="159"/>
      <c r="D111" s="159"/>
      <c r="E111" s="159"/>
      <c r="F111" s="159"/>
      <c r="G111" s="159"/>
      <c r="H111" s="159"/>
      <c r="I111" s="159"/>
      <c r="J111" s="159"/>
      <c r="K111" s="159"/>
      <c r="L111" s="159"/>
      <c r="M111" s="159"/>
      <c r="N111" s="159"/>
      <c r="O111" s="159"/>
    </row>
    <row r="112" spans="2:15" s="152" customFormat="1" ht="15">
      <c r="B112" s="159"/>
      <c r="C112" s="159"/>
      <c r="D112" s="159"/>
      <c r="E112" s="159"/>
      <c r="F112" s="159"/>
      <c r="G112" s="159"/>
      <c r="H112" s="159"/>
      <c r="I112" s="159"/>
      <c r="J112" s="159"/>
      <c r="K112" s="159"/>
      <c r="L112" s="159"/>
      <c r="M112" s="159"/>
      <c r="N112" s="159"/>
      <c r="O112" s="159"/>
    </row>
    <row r="113" spans="2:15" s="152" customFormat="1" ht="15">
      <c r="B113" s="159"/>
      <c r="C113" s="159"/>
      <c r="D113" s="159"/>
      <c r="E113" s="159"/>
      <c r="F113" s="159"/>
      <c r="G113" s="159"/>
      <c r="H113" s="159"/>
      <c r="I113" s="159"/>
      <c r="J113" s="159"/>
      <c r="K113" s="159"/>
      <c r="L113" s="159"/>
      <c r="M113" s="159"/>
      <c r="N113" s="159"/>
      <c r="O113" s="159"/>
    </row>
    <row r="114" spans="2:15" s="152" customFormat="1" ht="15">
      <c r="B114" s="159"/>
      <c r="C114" s="159"/>
      <c r="D114" s="159"/>
      <c r="E114" s="159"/>
      <c r="F114" s="159"/>
      <c r="G114" s="159"/>
      <c r="H114" s="159"/>
      <c r="I114" s="159"/>
      <c r="J114" s="159"/>
      <c r="K114" s="159"/>
      <c r="L114" s="159"/>
      <c r="M114" s="159"/>
      <c r="N114" s="159"/>
      <c r="O114" s="159"/>
    </row>
    <row r="115" spans="2:15" s="152" customFormat="1" ht="15">
      <c r="B115" s="159"/>
      <c r="C115" s="159"/>
      <c r="D115" s="159"/>
      <c r="E115" s="159"/>
      <c r="F115" s="159"/>
      <c r="G115" s="159"/>
      <c r="H115" s="159"/>
      <c r="I115" s="159"/>
      <c r="J115" s="159"/>
      <c r="K115" s="159"/>
      <c r="L115" s="159"/>
      <c r="M115" s="159"/>
      <c r="N115" s="159"/>
      <c r="O115" s="159"/>
    </row>
    <row r="116" spans="2:15" s="152" customFormat="1" ht="15">
      <c r="B116" s="159"/>
      <c r="C116" s="159"/>
      <c r="D116" s="159"/>
      <c r="E116" s="159"/>
      <c r="F116" s="159"/>
      <c r="G116" s="159"/>
      <c r="H116" s="159"/>
      <c r="I116" s="159"/>
      <c r="J116" s="159"/>
      <c r="K116" s="159"/>
      <c r="L116" s="159"/>
      <c r="M116" s="159"/>
      <c r="N116" s="159"/>
      <c r="O116" s="159"/>
    </row>
    <row r="117" spans="2:15" s="152" customFormat="1" ht="15">
      <c r="B117" s="159"/>
      <c r="C117" s="159"/>
      <c r="D117" s="159"/>
      <c r="E117" s="159"/>
      <c r="F117" s="159"/>
      <c r="G117" s="159"/>
      <c r="H117" s="159"/>
      <c r="I117" s="159"/>
      <c r="J117" s="159"/>
      <c r="K117" s="159"/>
      <c r="L117" s="159"/>
      <c r="M117" s="159"/>
      <c r="N117" s="159"/>
      <c r="O117" s="159"/>
    </row>
    <row r="118" spans="2:15" s="152" customFormat="1" ht="15">
      <c r="B118" s="159"/>
      <c r="C118" s="159"/>
      <c r="D118" s="159"/>
      <c r="E118" s="159"/>
      <c r="F118" s="159"/>
      <c r="G118" s="159"/>
      <c r="H118" s="159"/>
      <c r="I118" s="159"/>
      <c r="J118" s="159"/>
      <c r="K118" s="159"/>
      <c r="L118" s="159"/>
      <c r="M118" s="159"/>
      <c r="N118" s="159"/>
      <c r="O118" s="159"/>
    </row>
    <row r="119" spans="2:15" s="152" customFormat="1" ht="15">
      <c r="B119" s="159"/>
      <c r="C119" s="159"/>
      <c r="D119" s="159"/>
      <c r="E119" s="159"/>
      <c r="F119" s="159"/>
      <c r="G119" s="159"/>
      <c r="H119" s="159"/>
      <c r="I119" s="159"/>
      <c r="J119" s="159"/>
      <c r="K119" s="159"/>
      <c r="L119" s="159"/>
      <c r="M119" s="159"/>
      <c r="N119" s="159"/>
      <c r="O119" s="159"/>
    </row>
    <row r="120" spans="2:15" s="152" customFormat="1" ht="15">
      <c r="B120" s="159"/>
      <c r="C120" s="159"/>
      <c r="D120" s="159"/>
      <c r="E120" s="159"/>
      <c r="F120" s="159"/>
      <c r="G120" s="159"/>
      <c r="H120" s="159"/>
      <c r="I120" s="159"/>
      <c r="J120" s="159"/>
      <c r="K120" s="159"/>
      <c r="L120" s="159"/>
      <c r="M120" s="159"/>
      <c r="N120" s="159"/>
      <c r="O120" s="159"/>
    </row>
    <row r="121" spans="2:15" s="152" customFormat="1" ht="15">
      <c r="B121" s="159"/>
      <c r="C121" s="159"/>
      <c r="D121" s="159"/>
      <c r="E121" s="159"/>
      <c r="F121" s="159"/>
      <c r="G121" s="159"/>
      <c r="H121" s="159"/>
      <c r="I121" s="159"/>
      <c r="J121" s="159"/>
      <c r="K121" s="159"/>
      <c r="L121" s="159"/>
      <c r="M121" s="159"/>
      <c r="N121" s="159"/>
      <c r="O121" s="159"/>
    </row>
    <row r="122" spans="2:15" s="152" customFormat="1" ht="15">
      <c r="B122" s="159"/>
      <c r="C122" s="159"/>
      <c r="D122" s="159"/>
      <c r="E122" s="159"/>
      <c r="F122" s="159"/>
      <c r="G122" s="159"/>
      <c r="H122" s="159"/>
      <c r="I122" s="159"/>
      <c r="J122" s="159"/>
      <c r="K122" s="159"/>
      <c r="L122" s="159"/>
      <c r="M122" s="159"/>
      <c r="N122" s="159"/>
      <c r="O122" s="159"/>
    </row>
    <row r="123" spans="2:15" s="152" customFormat="1" ht="15">
      <c r="B123" s="159"/>
      <c r="C123" s="159"/>
      <c r="D123" s="159"/>
      <c r="E123" s="159"/>
      <c r="F123" s="159"/>
      <c r="G123" s="159"/>
      <c r="H123" s="159"/>
      <c r="I123" s="159"/>
      <c r="J123" s="159"/>
      <c r="K123" s="159"/>
      <c r="L123" s="159"/>
      <c r="M123" s="159"/>
      <c r="N123" s="159"/>
      <c r="O123" s="159"/>
    </row>
    <row r="124" spans="2:15" s="152" customFormat="1" ht="15">
      <c r="B124" s="159"/>
      <c r="C124" s="159"/>
      <c r="D124" s="159"/>
      <c r="E124" s="159"/>
      <c r="F124" s="159"/>
      <c r="G124" s="159"/>
      <c r="H124" s="159"/>
      <c r="I124" s="159"/>
      <c r="J124" s="159"/>
      <c r="K124" s="159"/>
      <c r="L124" s="159"/>
      <c r="M124" s="159"/>
      <c r="N124" s="159"/>
      <c r="O124" s="159"/>
    </row>
    <row r="125" spans="2:15" s="152" customFormat="1" ht="15">
      <c r="B125" s="159"/>
      <c r="C125" s="159"/>
      <c r="D125" s="159"/>
      <c r="E125" s="159"/>
      <c r="F125" s="159"/>
      <c r="G125" s="159"/>
      <c r="H125" s="159"/>
      <c r="I125" s="159"/>
      <c r="J125" s="159"/>
      <c r="K125" s="159"/>
      <c r="L125" s="159"/>
      <c r="M125" s="159"/>
      <c r="N125" s="159"/>
      <c r="O125" s="159"/>
    </row>
    <row r="126" spans="2:15" s="152" customFormat="1" ht="15">
      <c r="B126" s="159"/>
      <c r="C126" s="159"/>
      <c r="D126" s="159"/>
      <c r="E126" s="159"/>
      <c r="F126" s="159"/>
      <c r="G126" s="159"/>
      <c r="H126" s="159"/>
      <c r="I126" s="159"/>
      <c r="J126" s="159"/>
      <c r="K126" s="159"/>
      <c r="L126" s="159"/>
      <c r="M126" s="159"/>
      <c r="N126" s="159"/>
      <c r="O126" s="159"/>
    </row>
    <row r="127" spans="2:15" s="152" customFormat="1" ht="15">
      <c r="B127" s="159"/>
      <c r="C127" s="159"/>
      <c r="D127" s="159"/>
      <c r="E127" s="159"/>
      <c r="F127" s="159"/>
      <c r="G127" s="159"/>
      <c r="H127" s="159"/>
      <c r="I127" s="159"/>
      <c r="J127" s="159"/>
      <c r="K127" s="159"/>
      <c r="L127" s="159"/>
      <c r="M127" s="159"/>
      <c r="N127" s="159"/>
      <c r="O127" s="159"/>
    </row>
    <row r="128" spans="2:15" s="152" customFormat="1" ht="15">
      <c r="B128" s="159"/>
      <c r="C128" s="159"/>
      <c r="D128" s="159"/>
      <c r="E128" s="159"/>
      <c r="F128" s="159"/>
      <c r="G128" s="159"/>
      <c r="H128" s="159"/>
      <c r="I128" s="159"/>
      <c r="J128" s="159"/>
      <c r="K128" s="159"/>
      <c r="L128" s="159"/>
      <c r="M128" s="159"/>
      <c r="N128" s="159"/>
      <c r="O128" s="159"/>
    </row>
    <row r="129" spans="2:15" s="152" customFormat="1" ht="15">
      <c r="B129" s="159"/>
      <c r="C129" s="159"/>
      <c r="D129" s="159"/>
      <c r="E129" s="159"/>
      <c r="F129" s="159"/>
      <c r="G129" s="159"/>
      <c r="H129" s="159"/>
      <c r="I129" s="159"/>
      <c r="J129" s="159"/>
      <c r="K129" s="159"/>
      <c r="L129" s="159"/>
      <c r="M129" s="159"/>
      <c r="N129" s="159"/>
      <c r="O129" s="159"/>
    </row>
    <row r="130" spans="2:15" s="152" customFormat="1" ht="15">
      <c r="B130" s="159"/>
      <c r="C130" s="159"/>
      <c r="D130" s="159"/>
      <c r="E130" s="159"/>
      <c r="F130" s="159"/>
      <c r="G130" s="159"/>
      <c r="H130" s="159"/>
      <c r="I130" s="159"/>
      <c r="J130" s="159"/>
      <c r="K130" s="159"/>
      <c r="L130" s="159"/>
      <c r="M130" s="159"/>
      <c r="N130" s="159"/>
      <c r="O130" s="159"/>
    </row>
    <row r="131" spans="2:15" s="152" customFormat="1" ht="15">
      <c r="B131" s="159"/>
      <c r="C131" s="159"/>
      <c r="D131" s="159"/>
      <c r="E131" s="159"/>
      <c r="F131" s="159"/>
      <c r="G131" s="159"/>
      <c r="H131" s="159"/>
      <c r="I131" s="159"/>
      <c r="J131" s="159"/>
      <c r="K131" s="159"/>
      <c r="L131" s="159"/>
      <c r="M131" s="159"/>
      <c r="N131" s="159"/>
      <c r="O131" s="159"/>
    </row>
    <row r="132" spans="2:15" s="152" customFormat="1" ht="15">
      <c r="B132" s="159"/>
      <c r="C132" s="159"/>
      <c r="D132" s="159"/>
      <c r="E132" s="159"/>
      <c r="F132" s="159"/>
      <c r="G132" s="159"/>
      <c r="H132" s="159"/>
      <c r="I132" s="159"/>
      <c r="J132" s="159"/>
      <c r="K132" s="159"/>
      <c r="L132" s="159"/>
      <c r="M132" s="159"/>
      <c r="N132" s="159"/>
      <c r="O132" s="159"/>
    </row>
    <row r="133" spans="2:15" s="152" customFormat="1" ht="15">
      <c r="B133" s="159"/>
      <c r="C133" s="159"/>
      <c r="D133" s="159"/>
      <c r="E133" s="159"/>
      <c r="F133" s="159"/>
      <c r="G133" s="159"/>
      <c r="H133" s="159"/>
      <c r="I133" s="159"/>
      <c r="J133" s="159"/>
      <c r="K133" s="159"/>
      <c r="L133" s="159"/>
      <c r="M133" s="159"/>
      <c r="N133" s="159"/>
      <c r="O133" s="159"/>
    </row>
    <row r="134" spans="2:15" s="152" customFormat="1" ht="15">
      <c r="B134" s="159"/>
      <c r="C134" s="159"/>
      <c r="D134" s="159"/>
      <c r="E134" s="159"/>
      <c r="F134" s="159"/>
      <c r="G134" s="159"/>
      <c r="H134" s="159"/>
      <c r="I134" s="159"/>
      <c r="J134" s="159"/>
      <c r="K134" s="159"/>
      <c r="L134" s="159"/>
      <c r="M134" s="159"/>
      <c r="N134" s="159"/>
      <c r="O134" s="159"/>
    </row>
    <row r="135" spans="2:15" s="152" customFormat="1" ht="15">
      <c r="B135" s="159"/>
      <c r="C135" s="159"/>
      <c r="D135" s="159"/>
      <c r="E135" s="159"/>
      <c r="F135" s="159"/>
      <c r="G135" s="159"/>
      <c r="H135" s="159"/>
      <c r="I135" s="159"/>
      <c r="J135" s="159"/>
      <c r="K135" s="159"/>
      <c r="L135" s="159"/>
      <c r="M135" s="159"/>
      <c r="N135" s="159"/>
      <c r="O135" s="159"/>
    </row>
    <row r="136" spans="2:15" s="152" customFormat="1" ht="15">
      <c r="B136" s="159"/>
      <c r="C136" s="159"/>
      <c r="D136" s="159"/>
      <c r="E136" s="159"/>
      <c r="F136" s="159"/>
      <c r="G136" s="159"/>
      <c r="H136" s="159"/>
      <c r="I136" s="159"/>
      <c r="J136" s="159"/>
      <c r="K136" s="159"/>
      <c r="L136" s="159"/>
      <c r="M136" s="159"/>
      <c r="N136" s="159"/>
      <c r="O136" s="159"/>
    </row>
    <row r="137" spans="2:15" s="152" customFormat="1" ht="15">
      <c r="B137" s="159"/>
      <c r="C137" s="159"/>
      <c r="D137" s="159"/>
      <c r="E137" s="159"/>
      <c r="F137" s="159"/>
      <c r="G137" s="159"/>
      <c r="H137" s="159"/>
      <c r="I137" s="159"/>
      <c r="J137" s="159"/>
      <c r="K137" s="159"/>
      <c r="L137" s="159"/>
      <c r="M137" s="159"/>
      <c r="N137" s="159"/>
      <c r="O137" s="159"/>
    </row>
    <row r="138" spans="2:15" s="152" customFormat="1" ht="15">
      <c r="B138" s="159"/>
      <c r="C138" s="159"/>
      <c r="D138" s="159"/>
      <c r="E138" s="159"/>
      <c r="F138" s="159"/>
      <c r="G138" s="159"/>
      <c r="H138" s="159"/>
      <c r="I138" s="159"/>
      <c r="J138" s="159"/>
      <c r="K138" s="159"/>
      <c r="L138" s="159"/>
      <c r="M138" s="159"/>
      <c r="N138" s="159"/>
      <c r="O138" s="159"/>
    </row>
    <row r="139" spans="2:15" s="152" customFormat="1" ht="15">
      <c r="B139" s="159"/>
      <c r="C139" s="159"/>
      <c r="D139" s="159"/>
      <c r="E139" s="159"/>
      <c r="F139" s="159"/>
      <c r="G139" s="159"/>
      <c r="H139" s="159"/>
      <c r="I139" s="159"/>
      <c r="J139" s="159"/>
      <c r="K139" s="159"/>
      <c r="L139" s="159"/>
      <c r="M139" s="159"/>
      <c r="N139" s="159"/>
      <c r="O139" s="159"/>
    </row>
    <row r="140" spans="2:15" s="152" customFormat="1" ht="15">
      <c r="B140" s="159"/>
      <c r="C140" s="159"/>
      <c r="D140" s="159"/>
      <c r="E140" s="159"/>
      <c r="F140" s="159"/>
      <c r="G140" s="159"/>
      <c r="H140" s="159"/>
      <c r="I140" s="159"/>
      <c r="J140" s="159"/>
      <c r="K140" s="159"/>
      <c r="L140" s="159"/>
      <c r="M140" s="159"/>
      <c r="N140" s="159"/>
      <c r="O140" s="159"/>
    </row>
    <row r="141" spans="2:15" s="152" customFormat="1" ht="15">
      <c r="B141" s="159"/>
      <c r="C141" s="159"/>
      <c r="D141" s="159"/>
      <c r="E141" s="159"/>
      <c r="F141" s="159"/>
      <c r="G141" s="159"/>
      <c r="H141" s="159"/>
      <c r="I141" s="159"/>
      <c r="J141" s="159"/>
      <c r="K141" s="159"/>
      <c r="L141" s="159"/>
      <c r="M141" s="159"/>
      <c r="N141" s="159"/>
      <c r="O141" s="159"/>
    </row>
    <row r="142" spans="2:15" s="152" customFormat="1" ht="15">
      <c r="B142" s="159"/>
      <c r="C142" s="159"/>
      <c r="D142" s="159"/>
      <c r="E142" s="159"/>
      <c r="F142" s="159"/>
      <c r="G142" s="159"/>
      <c r="H142" s="159"/>
      <c r="I142" s="159"/>
      <c r="J142" s="159"/>
      <c r="K142" s="159"/>
      <c r="L142" s="159"/>
      <c r="M142" s="159"/>
      <c r="N142" s="159"/>
      <c r="O142" s="159"/>
    </row>
    <row r="143" spans="2:15" s="152" customFormat="1" ht="15">
      <c r="B143" s="159"/>
      <c r="C143" s="159"/>
      <c r="D143" s="159"/>
      <c r="E143" s="159"/>
      <c r="F143" s="159"/>
      <c r="G143" s="159"/>
      <c r="H143" s="159"/>
      <c r="I143" s="159"/>
      <c r="J143" s="159"/>
      <c r="K143" s="159"/>
      <c r="L143" s="159"/>
      <c r="M143" s="159"/>
      <c r="N143" s="159"/>
      <c r="O143" s="159"/>
    </row>
    <row r="144" spans="2:15" s="152" customFormat="1" ht="15">
      <c r="B144" s="159"/>
      <c r="C144" s="159"/>
      <c r="D144" s="159"/>
      <c r="E144" s="159"/>
      <c r="F144" s="159"/>
      <c r="G144" s="159"/>
      <c r="H144" s="159"/>
      <c r="I144" s="159"/>
      <c r="J144" s="159"/>
      <c r="K144" s="159"/>
      <c r="L144" s="159"/>
      <c r="M144" s="159"/>
      <c r="N144" s="159"/>
      <c r="O144" s="159"/>
    </row>
    <row r="145" spans="2:15" s="152" customFormat="1" ht="15">
      <c r="B145" s="159"/>
      <c r="C145" s="159"/>
      <c r="D145" s="159"/>
      <c r="E145" s="159"/>
      <c r="F145" s="159"/>
      <c r="G145" s="159"/>
      <c r="H145" s="159"/>
      <c r="I145" s="159"/>
      <c r="J145" s="159"/>
      <c r="K145" s="159"/>
      <c r="L145" s="159"/>
      <c r="M145" s="159"/>
      <c r="N145" s="159"/>
      <c r="O145" s="159"/>
    </row>
    <row r="146" spans="2:15" s="152" customFormat="1" ht="15">
      <c r="B146" s="159"/>
      <c r="C146" s="159"/>
      <c r="D146" s="159"/>
      <c r="E146" s="159"/>
      <c r="F146" s="159"/>
      <c r="G146" s="159"/>
      <c r="H146" s="159"/>
      <c r="I146" s="159"/>
      <c r="J146" s="159"/>
      <c r="K146" s="159"/>
      <c r="L146" s="159"/>
      <c r="M146" s="159"/>
      <c r="N146" s="159"/>
      <c r="O146" s="159"/>
    </row>
    <row r="147" spans="2:15" s="152" customFormat="1" ht="15">
      <c r="B147" s="159"/>
      <c r="C147" s="159"/>
      <c r="D147" s="159"/>
      <c r="E147" s="159"/>
      <c r="F147" s="159"/>
      <c r="G147" s="159"/>
      <c r="H147" s="159"/>
      <c r="I147" s="159"/>
      <c r="J147" s="159"/>
      <c r="K147" s="159"/>
      <c r="L147" s="159"/>
      <c r="M147" s="159"/>
      <c r="N147" s="159"/>
      <c r="O147" s="159"/>
    </row>
    <row r="148" spans="2:15" s="152" customFormat="1" ht="15">
      <c r="B148" s="159"/>
      <c r="C148" s="159"/>
      <c r="D148" s="159"/>
      <c r="E148" s="159"/>
      <c r="F148" s="159"/>
      <c r="G148" s="159"/>
      <c r="H148" s="159"/>
      <c r="I148" s="159"/>
      <c r="J148" s="159"/>
      <c r="K148" s="159"/>
      <c r="L148" s="159"/>
      <c r="M148" s="159"/>
      <c r="N148" s="159"/>
      <c r="O148" s="159"/>
    </row>
    <row r="149" spans="2:15" s="152" customFormat="1" ht="15">
      <c r="B149" s="159"/>
      <c r="C149" s="159"/>
      <c r="D149" s="159"/>
      <c r="E149" s="159"/>
      <c r="F149" s="159"/>
      <c r="G149" s="159"/>
      <c r="H149" s="159"/>
      <c r="I149" s="159"/>
      <c r="J149" s="159"/>
      <c r="K149" s="159"/>
      <c r="L149" s="159"/>
      <c r="M149" s="159"/>
      <c r="N149" s="159"/>
      <c r="O149" s="159"/>
    </row>
    <row r="150" spans="2:15" s="152" customFormat="1" ht="15">
      <c r="B150" s="159"/>
      <c r="C150" s="159"/>
      <c r="D150" s="159"/>
      <c r="E150" s="159"/>
      <c r="F150" s="159"/>
      <c r="G150" s="159"/>
      <c r="H150" s="159"/>
      <c r="I150" s="159"/>
      <c r="J150" s="159"/>
      <c r="K150" s="159"/>
      <c r="L150" s="159"/>
      <c r="M150" s="159"/>
      <c r="N150" s="159"/>
      <c r="O150" s="159"/>
    </row>
    <row r="151" spans="2:15" s="152" customFormat="1" ht="15">
      <c r="B151" s="159"/>
      <c r="C151" s="159"/>
      <c r="D151" s="159"/>
      <c r="E151" s="159"/>
      <c r="F151" s="159"/>
      <c r="G151" s="159"/>
      <c r="H151" s="159"/>
      <c r="I151" s="159"/>
      <c r="J151" s="159"/>
      <c r="K151" s="159"/>
      <c r="L151" s="159"/>
      <c r="M151" s="159"/>
      <c r="N151" s="159"/>
      <c r="O151" s="159"/>
    </row>
    <row r="152" spans="2:15" s="152" customFormat="1" ht="15">
      <c r="B152" s="159"/>
      <c r="C152" s="159"/>
      <c r="D152" s="159"/>
      <c r="E152" s="159"/>
      <c r="F152" s="159"/>
      <c r="G152" s="159"/>
      <c r="H152" s="159"/>
      <c r="I152" s="159"/>
      <c r="J152" s="159"/>
      <c r="K152" s="159"/>
      <c r="L152" s="159"/>
      <c r="M152" s="159"/>
      <c r="N152" s="159"/>
      <c r="O152" s="159"/>
    </row>
    <row r="153" spans="2:15" s="152" customFormat="1" ht="15">
      <c r="B153" s="159"/>
      <c r="C153" s="159"/>
      <c r="D153" s="159"/>
      <c r="E153" s="159"/>
      <c r="F153" s="159"/>
      <c r="G153" s="159"/>
      <c r="H153" s="159"/>
      <c r="I153" s="159"/>
      <c r="J153" s="159"/>
      <c r="K153" s="159"/>
      <c r="L153" s="159"/>
      <c r="M153" s="159"/>
      <c r="N153" s="159"/>
      <c r="O153" s="159"/>
    </row>
    <row r="154" spans="2:15" s="152" customFormat="1" ht="15">
      <c r="B154" s="159"/>
      <c r="C154" s="159"/>
      <c r="D154" s="159"/>
      <c r="E154" s="159"/>
      <c r="F154" s="159"/>
      <c r="G154" s="159"/>
      <c r="H154" s="159"/>
      <c r="I154" s="159"/>
      <c r="J154" s="159"/>
      <c r="K154" s="159"/>
      <c r="L154" s="159"/>
      <c r="M154" s="159"/>
      <c r="N154" s="159"/>
      <c r="O154" s="159"/>
    </row>
    <row r="155" spans="2:15" s="152" customFormat="1" ht="15">
      <c r="B155" s="159"/>
      <c r="C155" s="159"/>
      <c r="D155" s="159"/>
      <c r="E155" s="159"/>
      <c r="F155" s="159"/>
      <c r="G155" s="159"/>
      <c r="H155" s="159"/>
      <c r="I155" s="159"/>
      <c r="J155" s="159"/>
      <c r="K155" s="159"/>
      <c r="L155" s="159"/>
      <c r="M155" s="159"/>
      <c r="N155" s="159"/>
      <c r="O155" s="159"/>
    </row>
    <row r="156" spans="2:15" s="152" customFormat="1" ht="15">
      <c r="B156" s="159"/>
      <c r="C156" s="159"/>
      <c r="D156" s="159"/>
      <c r="E156" s="159"/>
      <c r="F156" s="159"/>
      <c r="G156" s="159"/>
      <c r="H156" s="159"/>
      <c r="I156" s="159"/>
      <c r="J156" s="159"/>
      <c r="K156" s="159"/>
      <c r="L156" s="159"/>
      <c r="M156" s="159"/>
      <c r="N156" s="159"/>
      <c r="O156" s="159"/>
    </row>
    <row r="157" spans="2:15" s="152" customFormat="1" ht="15">
      <c r="B157" s="159"/>
      <c r="C157" s="159"/>
      <c r="D157" s="159"/>
      <c r="E157" s="159"/>
      <c r="F157" s="159"/>
      <c r="G157" s="159"/>
      <c r="H157" s="159"/>
      <c r="I157" s="159"/>
      <c r="J157" s="159"/>
      <c r="K157" s="159"/>
      <c r="L157" s="159"/>
      <c r="M157" s="159"/>
      <c r="N157" s="159"/>
      <c r="O157" s="159"/>
    </row>
    <row r="158" spans="2:15" s="152" customFormat="1" ht="15">
      <c r="B158" s="159"/>
      <c r="C158" s="159"/>
      <c r="D158" s="159"/>
      <c r="E158" s="159"/>
      <c r="F158" s="159"/>
      <c r="G158" s="159"/>
      <c r="H158" s="159"/>
      <c r="I158" s="159"/>
      <c r="J158" s="159"/>
      <c r="K158" s="159"/>
      <c r="L158" s="159"/>
      <c r="M158" s="159"/>
      <c r="N158" s="159"/>
      <c r="O158" s="159"/>
    </row>
    <row r="159" spans="2:15" s="152" customFormat="1" ht="15">
      <c r="B159" s="159"/>
      <c r="C159" s="159"/>
      <c r="D159" s="159"/>
      <c r="E159" s="159"/>
      <c r="F159" s="159"/>
      <c r="G159" s="159"/>
      <c r="H159" s="159"/>
      <c r="I159" s="159"/>
      <c r="J159" s="159"/>
      <c r="K159" s="159"/>
      <c r="L159" s="159"/>
      <c r="M159" s="159"/>
      <c r="N159" s="159"/>
      <c r="O159" s="159"/>
    </row>
    <row r="160" spans="2:15" s="152" customFormat="1" ht="15">
      <c r="B160" s="159"/>
      <c r="C160" s="159"/>
      <c r="D160" s="159"/>
      <c r="E160" s="159"/>
      <c r="F160" s="159"/>
      <c r="G160" s="159"/>
      <c r="H160" s="159"/>
      <c r="I160" s="159"/>
      <c r="J160" s="159"/>
      <c r="K160" s="159"/>
      <c r="L160" s="159"/>
      <c r="M160" s="159"/>
      <c r="N160" s="159"/>
      <c r="O160" s="159"/>
    </row>
    <row r="161" spans="2:15" s="152" customFormat="1" ht="15">
      <c r="B161" s="159"/>
      <c r="C161" s="159"/>
      <c r="D161" s="159"/>
      <c r="E161" s="159"/>
      <c r="F161" s="159"/>
      <c r="G161" s="159"/>
      <c r="H161" s="159"/>
      <c r="I161" s="159"/>
      <c r="J161" s="159"/>
      <c r="K161" s="159"/>
      <c r="L161" s="159"/>
      <c r="M161" s="159"/>
      <c r="N161" s="159"/>
      <c r="O161" s="159"/>
    </row>
    <row r="162" spans="2:15" s="152" customFormat="1" ht="15">
      <c r="B162" s="159"/>
      <c r="C162" s="159"/>
      <c r="D162" s="159"/>
      <c r="E162" s="159"/>
      <c r="F162" s="159"/>
      <c r="G162" s="159"/>
      <c r="H162" s="159"/>
      <c r="I162" s="159"/>
      <c r="J162" s="159"/>
      <c r="K162" s="159"/>
      <c r="L162" s="159"/>
      <c r="M162" s="159"/>
      <c r="N162" s="159"/>
      <c r="O162" s="159"/>
    </row>
    <row r="163" spans="2:15" s="152" customFormat="1" ht="15">
      <c r="B163" s="159"/>
      <c r="C163" s="159"/>
      <c r="D163" s="159"/>
      <c r="E163" s="159"/>
      <c r="F163" s="159"/>
      <c r="G163" s="159"/>
      <c r="H163" s="159"/>
      <c r="I163" s="159"/>
      <c r="J163" s="159"/>
      <c r="K163" s="159"/>
      <c r="L163" s="159"/>
      <c r="M163" s="159"/>
      <c r="N163" s="159"/>
      <c r="O163" s="159"/>
    </row>
    <row r="164" spans="2:15" s="152" customFormat="1" ht="15">
      <c r="B164" s="159"/>
      <c r="C164" s="159"/>
      <c r="D164" s="159"/>
      <c r="E164" s="159"/>
      <c r="F164" s="159"/>
      <c r="G164" s="159"/>
      <c r="H164" s="159"/>
      <c r="I164" s="159"/>
      <c r="J164" s="159"/>
      <c r="K164" s="159"/>
      <c r="L164" s="159"/>
      <c r="M164" s="159"/>
      <c r="N164" s="159"/>
      <c r="O164" s="159"/>
    </row>
    <row r="165" spans="2:15" s="152" customFormat="1" ht="15">
      <c r="B165" s="159"/>
      <c r="C165" s="159"/>
      <c r="D165" s="159"/>
      <c r="E165" s="159"/>
      <c r="F165" s="159"/>
      <c r="G165" s="159"/>
      <c r="H165" s="159"/>
      <c r="I165" s="159"/>
      <c r="J165" s="159"/>
      <c r="K165" s="159"/>
      <c r="L165" s="159"/>
      <c r="M165" s="159"/>
      <c r="N165" s="159"/>
      <c r="O165" s="159"/>
    </row>
    <row r="166" spans="2:15" s="152" customFormat="1" ht="15">
      <c r="B166" s="159"/>
      <c r="C166" s="159"/>
      <c r="D166" s="159"/>
      <c r="E166" s="159"/>
      <c r="F166" s="159"/>
      <c r="G166" s="159"/>
      <c r="H166" s="159"/>
      <c r="I166" s="159"/>
      <c r="J166" s="159"/>
      <c r="K166" s="159"/>
      <c r="L166" s="159"/>
      <c r="M166" s="159"/>
      <c r="N166" s="159"/>
      <c r="O166" s="159"/>
    </row>
    <row r="167" spans="2:15" s="152" customFormat="1" ht="15">
      <c r="B167" s="159"/>
      <c r="C167" s="159"/>
      <c r="D167" s="159"/>
      <c r="E167" s="159"/>
      <c r="F167" s="159"/>
      <c r="G167" s="159"/>
      <c r="H167" s="159"/>
      <c r="I167" s="159"/>
      <c r="J167" s="159"/>
      <c r="K167" s="159"/>
      <c r="L167" s="159"/>
      <c r="M167" s="159"/>
      <c r="N167" s="159"/>
      <c r="O167" s="159"/>
    </row>
    <row r="168" spans="2:15" s="152" customFormat="1" ht="15">
      <c r="B168" s="159"/>
      <c r="C168" s="159"/>
      <c r="D168" s="159"/>
      <c r="E168" s="159"/>
      <c r="F168" s="159"/>
      <c r="G168" s="159"/>
      <c r="H168" s="159"/>
      <c r="I168" s="159"/>
      <c r="J168" s="159"/>
      <c r="K168" s="159"/>
      <c r="L168" s="159"/>
      <c r="M168" s="159"/>
      <c r="N168" s="159"/>
      <c r="O168" s="159"/>
    </row>
    <row r="169" spans="2:15" s="152" customFormat="1" ht="15">
      <c r="B169" s="159"/>
      <c r="C169" s="159"/>
      <c r="D169" s="159"/>
      <c r="E169" s="159"/>
      <c r="F169" s="159"/>
      <c r="G169" s="159"/>
      <c r="H169" s="159"/>
      <c r="I169" s="159"/>
      <c r="J169" s="159"/>
      <c r="K169" s="159"/>
      <c r="L169" s="159"/>
      <c r="M169" s="159"/>
      <c r="N169" s="159"/>
      <c r="O169" s="159"/>
    </row>
    <row r="170" spans="2:15" s="152" customFormat="1" ht="15">
      <c r="B170" s="159"/>
      <c r="C170" s="159"/>
      <c r="D170" s="159"/>
      <c r="E170" s="159"/>
      <c r="F170" s="159"/>
      <c r="G170" s="159"/>
      <c r="H170" s="159"/>
      <c r="I170" s="159"/>
      <c r="J170" s="159"/>
      <c r="K170" s="159"/>
      <c r="L170" s="159"/>
      <c r="M170" s="159"/>
      <c r="N170" s="159"/>
      <c r="O170" s="159"/>
    </row>
    <row r="171" spans="2:15" s="152" customFormat="1" ht="15">
      <c r="B171" s="159"/>
      <c r="C171" s="159"/>
      <c r="D171" s="159"/>
      <c r="E171" s="159"/>
      <c r="F171" s="159"/>
      <c r="G171" s="159"/>
      <c r="H171" s="159"/>
      <c r="I171" s="159"/>
      <c r="J171" s="159"/>
      <c r="K171" s="159"/>
      <c r="L171" s="159"/>
      <c r="M171" s="159"/>
      <c r="N171" s="159"/>
      <c r="O171" s="159"/>
    </row>
    <row r="172" spans="2:15" s="152" customFormat="1" ht="15">
      <c r="B172" s="159"/>
      <c r="C172" s="159"/>
      <c r="D172" s="159"/>
      <c r="E172" s="159"/>
      <c r="F172" s="159"/>
      <c r="G172" s="159"/>
      <c r="H172" s="159"/>
      <c r="I172" s="159"/>
      <c r="J172" s="159"/>
      <c r="K172" s="159"/>
      <c r="L172" s="159"/>
      <c r="M172" s="159"/>
      <c r="N172" s="159"/>
      <c r="O172" s="159"/>
    </row>
    <row r="173" spans="2:15" s="152" customFormat="1" ht="15">
      <c r="B173" s="159"/>
      <c r="C173" s="159"/>
      <c r="D173" s="159"/>
      <c r="E173" s="159"/>
      <c r="F173" s="159"/>
      <c r="G173" s="159"/>
      <c r="H173" s="159"/>
      <c r="I173" s="159"/>
      <c r="J173" s="159"/>
      <c r="K173" s="159"/>
      <c r="L173" s="159"/>
      <c r="M173" s="159"/>
      <c r="N173" s="159"/>
      <c r="O173" s="159"/>
    </row>
    <row r="174" spans="2:15" s="152" customFormat="1" ht="15">
      <c r="B174" s="159"/>
      <c r="C174" s="159"/>
      <c r="D174" s="159"/>
      <c r="E174" s="159"/>
      <c r="F174" s="159"/>
      <c r="G174" s="159"/>
      <c r="H174" s="159"/>
      <c r="I174" s="159"/>
      <c r="J174" s="159"/>
      <c r="K174" s="159"/>
      <c r="L174" s="159"/>
      <c r="M174" s="159"/>
      <c r="N174" s="159"/>
      <c r="O174" s="159"/>
    </row>
    <row r="175" spans="2:15" s="152" customFormat="1" ht="15">
      <c r="B175" s="159"/>
      <c r="C175" s="159"/>
      <c r="D175" s="159"/>
      <c r="E175" s="159"/>
      <c r="F175" s="159"/>
      <c r="G175" s="159"/>
      <c r="H175" s="159"/>
      <c r="I175" s="159"/>
      <c r="J175" s="159"/>
      <c r="K175" s="159"/>
      <c r="L175" s="159"/>
      <c r="M175" s="159"/>
      <c r="N175" s="159"/>
      <c r="O175" s="159"/>
    </row>
    <row r="176" spans="2:15" s="152" customFormat="1" ht="15">
      <c r="B176" s="159"/>
      <c r="C176" s="159"/>
      <c r="D176" s="159"/>
      <c r="E176" s="159"/>
      <c r="F176" s="159"/>
      <c r="G176" s="159"/>
      <c r="H176" s="159"/>
      <c r="I176" s="159"/>
      <c r="J176" s="159"/>
      <c r="K176" s="159"/>
      <c r="L176" s="159"/>
      <c r="M176" s="159"/>
      <c r="N176" s="159"/>
      <c r="O176" s="159"/>
    </row>
    <row r="177" spans="2:15" s="152" customFormat="1" ht="15">
      <c r="B177" s="159"/>
      <c r="C177" s="159"/>
      <c r="D177" s="159"/>
      <c r="E177" s="159"/>
      <c r="F177" s="159"/>
      <c r="G177" s="159"/>
      <c r="H177" s="159"/>
      <c r="I177" s="159"/>
      <c r="J177" s="159"/>
      <c r="K177" s="159"/>
      <c r="L177" s="159"/>
      <c r="M177" s="159"/>
      <c r="N177" s="159"/>
      <c r="O177" s="159"/>
    </row>
    <row r="178" spans="2:15" s="152" customFormat="1" ht="15">
      <c r="B178" s="159"/>
      <c r="C178" s="159"/>
      <c r="D178" s="159"/>
      <c r="E178" s="159"/>
      <c r="F178" s="159"/>
      <c r="G178" s="159"/>
      <c r="H178" s="159"/>
      <c r="I178" s="159"/>
      <c r="J178" s="159"/>
      <c r="K178" s="159"/>
      <c r="L178" s="159"/>
      <c r="M178" s="159"/>
      <c r="N178" s="159"/>
      <c r="O178" s="159"/>
    </row>
    <row r="179" spans="2:15" s="152" customFormat="1" ht="15">
      <c r="B179" s="159"/>
      <c r="C179" s="159"/>
      <c r="D179" s="159"/>
      <c r="E179" s="159"/>
      <c r="F179" s="159"/>
      <c r="G179" s="159"/>
      <c r="H179" s="159"/>
      <c r="I179" s="159"/>
      <c r="J179" s="159"/>
      <c r="K179" s="159"/>
      <c r="L179" s="159"/>
      <c r="M179" s="159"/>
      <c r="N179" s="159"/>
      <c r="O179" s="159"/>
    </row>
    <row r="180" spans="2:15" s="152" customFormat="1" ht="15">
      <c r="B180" s="159"/>
      <c r="C180" s="159"/>
      <c r="D180" s="159"/>
      <c r="E180" s="159"/>
      <c r="F180" s="159"/>
      <c r="G180" s="159"/>
      <c r="H180" s="159"/>
      <c r="I180" s="159"/>
      <c r="J180" s="159"/>
      <c r="K180" s="159"/>
      <c r="L180" s="159"/>
      <c r="M180" s="159"/>
      <c r="N180" s="159"/>
      <c r="O180" s="159"/>
    </row>
    <row r="181" spans="2:15" s="152" customFormat="1" ht="15">
      <c r="B181" s="159"/>
      <c r="C181" s="159"/>
      <c r="D181" s="159"/>
      <c r="E181" s="159"/>
      <c r="F181" s="159"/>
      <c r="G181" s="159"/>
      <c r="H181" s="159"/>
      <c r="I181" s="159"/>
      <c r="J181" s="159"/>
      <c r="K181" s="159"/>
      <c r="L181" s="159"/>
      <c r="M181" s="159"/>
      <c r="N181" s="159"/>
      <c r="O181" s="159"/>
    </row>
    <row r="182" spans="2:15" s="152" customFormat="1" ht="15">
      <c r="B182" s="159"/>
      <c r="C182" s="159"/>
      <c r="D182" s="159"/>
      <c r="E182" s="159"/>
      <c r="F182" s="159"/>
      <c r="G182" s="159"/>
      <c r="H182" s="159"/>
      <c r="I182" s="159"/>
      <c r="J182" s="159"/>
      <c r="K182" s="159"/>
      <c r="L182" s="159"/>
      <c r="M182" s="159"/>
      <c r="N182" s="159"/>
      <c r="O182" s="159"/>
    </row>
    <row r="183" spans="2:15" s="152" customFormat="1" ht="15">
      <c r="B183" s="159"/>
      <c r="C183" s="159"/>
      <c r="D183" s="159"/>
      <c r="E183" s="159"/>
      <c r="F183" s="159"/>
      <c r="G183" s="159"/>
      <c r="H183" s="159"/>
      <c r="I183" s="159"/>
      <c r="J183" s="159"/>
      <c r="K183" s="159"/>
      <c r="L183" s="159"/>
      <c r="M183" s="159"/>
      <c r="N183" s="159"/>
      <c r="O183" s="159"/>
    </row>
    <row r="184" spans="2:15" s="152" customFormat="1" ht="15">
      <c r="B184" s="159"/>
      <c r="C184" s="159"/>
      <c r="D184" s="159"/>
      <c r="E184" s="159"/>
      <c r="F184" s="159"/>
      <c r="G184" s="159"/>
      <c r="H184" s="159"/>
      <c r="I184" s="159"/>
      <c r="J184" s="159"/>
      <c r="K184" s="159"/>
      <c r="L184" s="159"/>
      <c r="M184" s="159"/>
      <c r="N184" s="159"/>
      <c r="O184" s="159"/>
    </row>
    <row r="185" spans="2:15" s="152" customFormat="1" ht="15">
      <c r="B185" s="159"/>
      <c r="C185" s="159"/>
      <c r="D185" s="159"/>
      <c r="E185" s="159"/>
      <c r="F185" s="159"/>
      <c r="G185" s="159"/>
      <c r="H185" s="159"/>
      <c r="I185" s="159"/>
      <c r="J185" s="159"/>
      <c r="K185" s="159"/>
      <c r="L185" s="159"/>
      <c r="M185" s="159"/>
      <c r="N185" s="159"/>
      <c r="O185" s="159"/>
    </row>
    <row r="186" spans="2:15" s="152" customFormat="1" ht="15">
      <c r="B186" s="159"/>
      <c r="C186" s="159"/>
      <c r="D186" s="159"/>
      <c r="E186" s="159"/>
      <c r="F186" s="159"/>
      <c r="G186" s="159"/>
      <c r="H186" s="159"/>
      <c r="I186" s="159"/>
      <c r="J186" s="159"/>
      <c r="K186" s="159"/>
      <c r="L186" s="159"/>
      <c r="M186" s="159"/>
      <c r="N186" s="159"/>
      <c r="O186" s="159"/>
    </row>
    <row r="187" spans="2:15" s="152" customFormat="1" ht="15">
      <c r="B187" s="159"/>
      <c r="C187" s="159"/>
      <c r="D187" s="159"/>
      <c r="E187" s="159"/>
      <c r="F187" s="159"/>
      <c r="G187" s="159"/>
      <c r="H187" s="159"/>
      <c r="I187" s="159"/>
      <c r="J187" s="159"/>
      <c r="K187" s="159"/>
      <c r="L187" s="159"/>
      <c r="M187" s="159"/>
      <c r="N187" s="159"/>
      <c r="O187" s="159"/>
    </row>
    <row r="188" spans="2:15" s="152" customFormat="1" ht="15">
      <c r="B188" s="159"/>
      <c r="C188" s="159"/>
      <c r="D188" s="159"/>
      <c r="E188" s="159"/>
      <c r="F188" s="159"/>
      <c r="G188" s="159"/>
      <c r="H188" s="159"/>
      <c r="I188" s="159"/>
      <c r="J188" s="159"/>
      <c r="K188" s="159"/>
      <c r="L188" s="159"/>
      <c r="M188" s="159"/>
      <c r="N188" s="159"/>
      <c r="O188" s="159"/>
    </row>
    <row r="189" spans="2:15" s="152" customFormat="1" ht="15">
      <c r="B189" s="159"/>
      <c r="C189" s="159"/>
      <c r="D189" s="159"/>
      <c r="E189" s="159"/>
      <c r="F189" s="159"/>
      <c r="G189" s="159"/>
      <c r="H189" s="159"/>
      <c r="I189" s="159"/>
      <c r="J189" s="159"/>
      <c r="K189" s="159"/>
      <c r="L189" s="159"/>
      <c r="M189" s="159"/>
      <c r="N189" s="159"/>
      <c r="O189" s="159"/>
    </row>
    <row r="190" spans="2:15" s="152" customFormat="1" ht="15">
      <c r="B190" s="159"/>
      <c r="C190" s="159"/>
      <c r="D190" s="159"/>
      <c r="E190" s="159"/>
      <c r="F190" s="159"/>
      <c r="G190" s="159"/>
      <c r="H190" s="159"/>
      <c r="I190" s="159"/>
      <c r="J190" s="159"/>
      <c r="K190" s="159"/>
      <c r="L190" s="159"/>
      <c r="M190" s="159"/>
      <c r="N190" s="159"/>
      <c r="O190" s="159"/>
    </row>
    <row r="191" spans="2:15" s="152" customFormat="1" ht="15">
      <c r="B191" s="159"/>
      <c r="C191" s="159"/>
      <c r="D191" s="159"/>
      <c r="E191" s="159"/>
      <c r="F191" s="159"/>
      <c r="G191" s="159"/>
      <c r="H191" s="159"/>
      <c r="I191" s="159"/>
      <c r="J191" s="159"/>
      <c r="K191" s="159"/>
      <c r="L191" s="159"/>
      <c r="M191" s="159"/>
      <c r="N191" s="159"/>
      <c r="O191" s="159"/>
    </row>
    <row r="192" spans="2:15" s="152" customFormat="1" ht="15">
      <c r="B192" s="159"/>
      <c r="C192" s="159"/>
      <c r="D192" s="159"/>
      <c r="E192" s="159"/>
      <c r="F192" s="159"/>
      <c r="G192" s="159"/>
      <c r="H192" s="159"/>
      <c r="I192" s="159"/>
      <c r="J192" s="159"/>
      <c r="K192" s="159"/>
      <c r="L192" s="159"/>
      <c r="M192" s="159"/>
      <c r="N192" s="159"/>
      <c r="O192" s="159"/>
    </row>
    <row r="193" spans="2:15" s="152" customFormat="1" ht="15">
      <c r="B193" s="159"/>
      <c r="C193" s="159"/>
      <c r="D193" s="159"/>
      <c r="E193" s="159"/>
      <c r="F193" s="159"/>
      <c r="G193" s="159"/>
      <c r="H193" s="159"/>
      <c r="I193" s="159"/>
      <c r="J193" s="159"/>
      <c r="K193" s="159"/>
      <c r="L193" s="159"/>
      <c r="M193" s="159"/>
      <c r="N193" s="159"/>
      <c r="O193" s="159"/>
    </row>
    <row r="194" spans="2:15" s="152" customFormat="1" ht="15">
      <c r="B194" s="159"/>
      <c r="C194" s="159"/>
      <c r="D194" s="159"/>
      <c r="E194" s="159"/>
      <c r="F194" s="159"/>
      <c r="G194" s="159"/>
      <c r="H194" s="159"/>
      <c r="I194" s="159"/>
      <c r="J194" s="159"/>
      <c r="K194" s="159"/>
      <c r="L194" s="159"/>
      <c r="M194" s="159"/>
      <c r="N194" s="159"/>
      <c r="O194" s="159"/>
    </row>
    <row r="195" spans="2:15" s="152" customFormat="1" ht="15">
      <c r="B195" s="159"/>
      <c r="C195" s="159"/>
      <c r="D195" s="159"/>
      <c r="E195" s="159"/>
      <c r="F195" s="159"/>
      <c r="G195" s="159"/>
      <c r="H195" s="159"/>
      <c r="I195" s="159"/>
      <c r="J195" s="159"/>
      <c r="K195" s="159"/>
      <c r="L195" s="159"/>
      <c r="M195" s="159"/>
      <c r="N195" s="159"/>
      <c r="O195" s="159"/>
    </row>
    <row r="196" spans="2:15" s="152" customFormat="1" ht="15">
      <c r="B196" s="159"/>
      <c r="C196" s="159"/>
      <c r="D196" s="159"/>
      <c r="E196" s="159"/>
      <c r="F196" s="159"/>
      <c r="G196" s="159"/>
      <c r="H196" s="159"/>
      <c r="I196" s="159"/>
      <c r="J196" s="159"/>
      <c r="K196" s="159"/>
      <c r="L196" s="159"/>
      <c r="M196" s="159"/>
      <c r="N196" s="159"/>
      <c r="O196" s="159"/>
    </row>
    <row r="197" spans="2:15" s="152" customFormat="1" ht="15">
      <c r="B197" s="159"/>
      <c r="C197" s="159"/>
      <c r="D197" s="159"/>
      <c r="E197" s="159"/>
      <c r="F197" s="159"/>
      <c r="G197" s="159"/>
      <c r="H197" s="159"/>
      <c r="I197" s="159"/>
      <c r="J197" s="159"/>
      <c r="K197" s="159"/>
      <c r="L197" s="159"/>
      <c r="M197" s="159"/>
      <c r="N197" s="159"/>
      <c r="O197" s="159"/>
    </row>
    <row r="198" spans="2:15" s="152" customFormat="1" ht="15">
      <c r="B198" s="159"/>
      <c r="C198" s="159"/>
      <c r="D198" s="159"/>
      <c r="E198" s="159"/>
      <c r="F198" s="159"/>
      <c r="G198" s="159"/>
      <c r="H198" s="159"/>
      <c r="I198" s="159"/>
      <c r="J198" s="159"/>
      <c r="K198" s="159"/>
      <c r="L198" s="159"/>
      <c r="M198" s="159"/>
      <c r="N198" s="159"/>
      <c r="O198" s="159"/>
    </row>
    <row r="199" spans="2:15" s="152" customFormat="1" ht="15">
      <c r="B199" s="159"/>
      <c r="C199" s="159"/>
      <c r="D199" s="159"/>
      <c r="E199" s="159"/>
      <c r="F199" s="159"/>
      <c r="G199" s="159"/>
      <c r="H199" s="159"/>
      <c r="I199" s="159"/>
      <c r="J199" s="159"/>
      <c r="K199" s="159"/>
      <c r="L199" s="159"/>
      <c r="M199" s="159"/>
      <c r="N199" s="159"/>
      <c r="O199" s="159"/>
    </row>
    <row r="200" spans="2:15" s="152" customFormat="1" ht="15">
      <c r="B200" s="159"/>
      <c r="C200" s="159"/>
      <c r="D200" s="159"/>
      <c r="E200" s="159"/>
      <c r="F200" s="159"/>
      <c r="G200" s="159"/>
      <c r="H200" s="159"/>
      <c r="I200" s="159"/>
      <c r="J200" s="159"/>
      <c r="K200" s="159"/>
      <c r="L200" s="159"/>
      <c r="M200" s="159"/>
      <c r="N200" s="159"/>
      <c r="O200" s="159"/>
    </row>
    <row r="201" spans="2:15" s="152" customFormat="1" ht="15">
      <c r="B201" s="159"/>
      <c r="C201" s="159"/>
      <c r="D201" s="159"/>
      <c r="E201" s="159"/>
      <c r="F201" s="159"/>
      <c r="G201" s="159"/>
      <c r="H201" s="159"/>
      <c r="I201" s="159"/>
      <c r="J201" s="159"/>
      <c r="K201" s="159"/>
      <c r="L201" s="159"/>
      <c r="M201" s="159"/>
      <c r="N201" s="159"/>
      <c r="O201" s="159"/>
    </row>
    <row r="202" spans="2:15" s="152" customFormat="1" ht="15">
      <c r="B202" s="159"/>
      <c r="C202" s="159"/>
      <c r="D202" s="159"/>
      <c r="E202" s="159"/>
      <c r="F202" s="159"/>
      <c r="G202" s="159"/>
      <c r="H202" s="159"/>
      <c r="I202" s="159"/>
      <c r="J202" s="159"/>
      <c r="K202" s="159"/>
      <c r="L202" s="159"/>
      <c r="M202" s="159"/>
      <c r="N202" s="159"/>
      <c r="O202" s="159"/>
    </row>
    <row r="203" spans="2:15" s="152" customFormat="1" ht="15">
      <c r="B203" s="159"/>
      <c r="C203" s="159"/>
      <c r="D203" s="159"/>
      <c r="E203" s="159"/>
      <c r="F203" s="159"/>
      <c r="G203" s="159"/>
      <c r="H203" s="159"/>
      <c r="I203" s="159"/>
      <c r="J203" s="159"/>
      <c r="K203" s="159"/>
      <c r="L203" s="159"/>
      <c r="M203" s="159"/>
      <c r="N203" s="159"/>
      <c r="O203" s="159"/>
    </row>
    <row r="204" spans="2:15" s="152" customFormat="1" ht="15">
      <c r="B204" s="159"/>
      <c r="C204" s="159"/>
      <c r="D204" s="159"/>
      <c r="E204" s="159"/>
      <c r="F204" s="159"/>
      <c r="G204" s="159"/>
      <c r="H204" s="159"/>
      <c r="I204" s="159"/>
      <c r="J204" s="159"/>
      <c r="K204" s="159"/>
      <c r="L204" s="159"/>
      <c r="M204" s="159"/>
      <c r="N204" s="159"/>
      <c r="O204" s="159"/>
    </row>
    <row r="205" spans="2:15" s="152" customFormat="1" ht="15">
      <c r="B205" s="159"/>
      <c r="C205" s="159"/>
      <c r="D205" s="159"/>
      <c r="E205" s="159"/>
      <c r="F205" s="159"/>
      <c r="G205" s="159"/>
      <c r="H205" s="159"/>
      <c r="I205" s="159"/>
      <c r="J205" s="159"/>
      <c r="K205" s="159"/>
      <c r="L205" s="159"/>
      <c r="M205" s="159"/>
      <c r="N205" s="159"/>
      <c r="O205" s="159"/>
    </row>
    <row r="206" spans="2:15" s="152" customFormat="1" ht="15">
      <c r="B206" s="159"/>
      <c r="C206" s="159"/>
      <c r="D206" s="159"/>
      <c r="E206" s="159"/>
      <c r="F206" s="159"/>
      <c r="G206" s="159"/>
      <c r="H206" s="159"/>
      <c r="I206" s="159"/>
      <c r="J206" s="159"/>
      <c r="K206" s="159"/>
      <c r="L206" s="159"/>
      <c r="M206" s="159"/>
      <c r="N206" s="159"/>
      <c r="O206" s="159"/>
    </row>
    <row r="207" spans="2:15" s="152" customFormat="1" ht="15">
      <c r="B207" s="159"/>
      <c r="C207" s="159"/>
      <c r="D207" s="159"/>
      <c r="E207" s="159"/>
      <c r="F207" s="159"/>
      <c r="G207" s="159"/>
      <c r="H207" s="159"/>
      <c r="I207" s="159"/>
      <c r="J207" s="159"/>
      <c r="K207" s="159"/>
      <c r="L207" s="159"/>
      <c r="M207" s="159"/>
      <c r="N207" s="159"/>
      <c r="O207" s="159"/>
    </row>
    <row r="208" spans="2:15" s="152" customFormat="1" ht="15">
      <c r="B208" s="159"/>
      <c r="C208" s="159"/>
      <c r="D208" s="159"/>
      <c r="E208" s="159"/>
      <c r="F208" s="159"/>
      <c r="G208" s="159"/>
      <c r="H208" s="159"/>
      <c r="I208" s="159"/>
      <c r="J208" s="159"/>
      <c r="K208" s="159"/>
      <c r="L208" s="159"/>
      <c r="M208" s="159"/>
      <c r="N208" s="159"/>
      <c r="O208" s="159"/>
    </row>
    <row r="209" spans="2:15" s="152" customFormat="1" ht="15">
      <c r="B209" s="159"/>
      <c r="C209" s="159"/>
      <c r="D209" s="159"/>
      <c r="E209" s="159"/>
      <c r="F209" s="159"/>
      <c r="G209" s="159"/>
      <c r="H209" s="159"/>
      <c r="I209" s="159"/>
      <c r="J209" s="159"/>
      <c r="K209" s="159"/>
      <c r="L209" s="159"/>
      <c r="M209" s="159"/>
      <c r="N209" s="159"/>
      <c r="O209" s="159"/>
    </row>
    <row r="210" spans="2:15" s="152" customFormat="1" ht="15">
      <c r="B210" s="159"/>
      <c r="C210" s="159"/>
      <c r="D210" s="159"/>
      <c r="E210" s="159"/>
      <c r="F210" s="159"/>
      <c r="G210" s="159"/>
      <c r="H210" s="159"/>
      <c r="I210" s="159"/>
      <c r="J210" s="159"/>
      <c r="K210" s="159"/>
      <c r="L210" s="159"/>
      <c r="M210" s="159"/>
      <c r="N210" s="159"/>
      <c r="O210" s="159"/>
    </row>
    <row r="211" spans="2:15" s="152" customFormat="1" ht="15">
      <c r="B211" s="159"/>
      <c r="C211" s="159"/>
      <c r="D211" s="159"/>
      <c r="E211" s="159"/>
      <c r="F211" s="159"/>
      <c r="G211" s="159"/>
      <c r="H211" s="159"/>
      <c r="I211" s="159"/>
      <c r="J211" s="159"/>
      <c r="K211" s="159"/>
      <c r="L211" s="159"/>
      <c r="M211" s="159"/>
      <c r="N211" s="159"/>
      <c r="O211" s="159"/>
    </row>
    <row r="212" spans="2:15" s="152" customFormat="1" ht="15">
      <c r="B212" s="159"/>
      <c r="C212" s="159"/>
      <c r="D212" s="159"/>
      <c r="E212" s="159"/>
      <c r="F212" s="159"/>
      <c r="G212" s="159"/>
      <c r="H212" s="159"/>
      <c r="I212" s="159"/>
      <c r="J212" s="159"/>
      <c r="K212" s="159"/>
      <c r="L212" s="159"/>
      <c r="M212" s="159"/>
      <c r="N212" s="159"/>
      <c r="O212" s="159"/>
    </row>
    <row r="213" spans="2:15" s="152" customFormat="1" ht="15">
      <c r="B213" s="159"/>
      <c r="C213" s="159"/>
      <c r="D213" s="159"/>
      <c r="E213" s="159"/>
      <c r="F213" s="159"/>
      <c r="G213" s="159"/>
      <c r="H213" s="159"/>
      <c r="I213" s="159"/>
      <c r="J213" s="159"/>
      <c r="K213" s="159"/>
      <c r="L213" s="159"/>
      <c r="M213" s="159"/>
      <c r="N213" s="159"/>
      <c r="O213" s="159"/>
    </row>
    <row r="214" spans="2:15" s="152" customFormat="1" ht="15">
      <c r="B214" s="159"/>
      <c r="C214" s="159"/>
      <c r="D214" s="159"/>
      <c r="E214" s="159"/>
      <c r="F214" s="159"/>
      <c r="G214" s="159"/>
      <c r="H214" s="159"/>
      <c r="I214" s="159"/>
      <c r="J214" s="159"/>
      <c r="K214" s="159"/>
      <c r="L214" s="159"/>
      <c r="M214" s="159"/>
      <c r="N214" s="159"/>
      <c r="O214" s="159"/>
    </row>
    <row r="215" spans="2:15" s="152" customFormat="1" ht="15">
      <c r="B215" s="159"/>
      <c r="C215" s="159"/>
      <c r="D215" s="159"/>
      <c r="E215" s="159"/>
      <c r="F215" s="159"/>
      <c r="G215" s="159"/>
      <c r="H215" s="159"/>
      <c r="I215" s="159"/>
      <c r="J215" s="159"/>
      <c r="K215" s="159"/>
      <c r="L215" s="159"/>
      <c r="M215" s="159"/>
      <c r="N215" s="159"/>
      <c r="O215" s="159"/>
    </row>
    <row r="216" spans="2:15" s="152" customFormat="1" ht="15">
      <c r="B216" s="159"/>
      <c r="C216" s="159"/>
      <c r="D216" s="159"/>
      <c r="E216" s="159"/>
      <c r="F216" s="159"/>
      <c r="G216" s="159"/>
      <c r="H216" s="159"/>
      <c r="I216" s="159"/>
      <c r="J216" s="159"/>
      <c r="K216" s="159"/>
      <c r="L216" s="159"/>
      <c r="M216" s="159"/>
      <c r="N216" s="159"/>
      <c r="O216" s="159"/>
    </row>
    <row r="217" spans="2:15" s="152" customFormat="1" ht="15">
      <c r="B217" s="159"/>
      <c r="C217" s="159"/>
      <c r="D217" s="159"/>
      <c r="E217" s="159"/>
      <c r="F217" s="159"/>
      <c r="G217" s="159"/>
      <c r="H217" s="159"/>
      <c r="I217" s="159"/>
      <c r="J217" s="159"/>
      <c r="K217" s="159"/>
      <c r="L217" s="159"/>
      <c r="M217" s="159"/>
      <c r="N217" s="159"/>
      <c r="O217" s="159"/>
    </row>
    <row r="218" spans="2:15" s="152" customFormat="1" ht="15">
      <c r="B218" s="159"/>
      <c r="C218" s="159"/>
      <c r="D218" s="159"/>
      <c r="E218" s="159"/>
      <c r="F218" s="159"/>
      <c r="G218" s="159"/>
      <c r="H218" s="159"/>
      <c r="I218" s="159"/>
      <c r="J218" s="159"/>
      <c r="K218" s="159"/>
      <c r="L218" s="159"/>
      <c r="M218" s="159"/>
      <c r="N218" s="159"/>
      <c r="O218" s="159"/>
    </row>
    <row r="219" spans="2:15" s="152" customFormat="1" ht="15">
      <c r="B219" s="159"/>
      <c r="C219" s="159"/>
      <c r="D219" s="159"/>
      <c r="E219" s="159"/>
      <c r="F219" s="159"/>
      <c r="G219" s="159"/>
      <c r="H219" s="159"/>
      <c r="I219" s="159"/>
      <c r="J219" s="159"/>
      <c r="K219" s="159"/>
      <c r="L219" s="159"/>
      <c r="M219" s="159"/>
      <c r="N219" s="159"/>
      <c r="O219" s="159"/>
    </row>
    <row r="220" spans="2:15" s="152" customFormat="1" ht="15">
      <c r="B220" s="159"/>
      <c r="C220" s="159"/>
      <c r="D220" s="159"/>
      <c r="E220" s="159"/>
      <c r="F220" s="159"/>
      <c r="G220" s="159"/>
      <c r="H220" s="159"/>
      <c r="I220" s="159"/>
      <c r="J220" s="159"/>
      <c r="K220" s="159"/>
      <c r="L220" s="159"/>
      <c r="M220" s="159"/>
      <c r="N220" s="159"/>
      <c r="O220" s="159"/>
    </row>
    <row r="221" spans="2:15" s="152" customFormat="1" ht="15">
      <c r="B221" s="159"/>
      <c r="C221" s="159"/>
      <c r="D221" s="159"/>
      <c r="E221" s="159"/>
      <c r="F221" s="159"/>
      <c r="G221" s="159"/>
      <c r="H221" s="159"/>
      <c r="I221" s="159"/>
      <c r="J221" s="159"/>
      <c r="K221" s="159"/>
      <c r="L221" s="159"/>
      <c r="M221" s="159"/>
      <c r="N221" s="159"/>
      <c r="O221" s="159"/>
    </row>
    <row r="222" spans="2:15" s="152" customFormat="1" ht="15">
      <c r="B222" s="159"/>
      <c r="C222" s="159"/>
      <c r="D222" s="159"/>
      <c r="E222" s="159"/>
      <c r="F222" s="159"/>
      <c r="G222" s="159"/>
      <c r="H222" s="159"/>
      <c r="I222" s="159"/>
      <c r="J222" s="159"/>
      <c r="K222" s="159"/>
      <c r="L222" s="159"/>
      <c r="M222" s="159"/>
      <c r="N222" s="159"/>
      <c r="O222" s="159"/>
    </row>
    <row r="223" spans="2:15" s="152" customFormat="1" ht="15">
      <c r="B223" s="159"/>
      <c r="C223" s="159"/>
      <c r="D223" s="159"/>
      <c r="E223" s="159"/>
      <c r="F223" s="159"/>
      <c r="G223" s="159"/>
      <c r="H223" s="159"/>
      <c r="I223" s="159"/>
      <c r="J223" s="159"/>
      <c r="K223" s="159"/>
      <c r="L223" s="159"/>
      <c r="M223" s="159"/>
      <c r="N223" s="159"/>
      <c r="O223" s="159"/>
    </row>
    <row r="224" spans="2:15" s="152" customFormat="1" ht="15">
      <c r="B224" s="159"/>
      <c r="C224" s="159"/>
      <c r="D224" s="159"/>
      <c r="E224" s="159"/>
      <c r="F224" s="159"/>
      <c r="G224" s="159"/>
      <c r="H224" s="159"/>
      <c r="I224" s="159"/>
      <c r="J224" s="159"/>
      <c r="K224" s="159"/>
      <c r="L224" s="159"/>
      <c r="M224" s="159"/>
      <c r="N224" s="159"/>
      <c r="O224" s="159"/>
    </row>
    <row r="225" spans="2:15" s="152" customFormat="1" ht="15">
      <c r="B225" s="159"/>
      <c r="C225" s="159"/>
      <c r="D225" s="159"/>
      <c r="E225" s="159"/>
      <c r="F225" s="159"/>
      <c r="G225" s="159"/>
      <c r="H225" s="159"/>
      <c r="I225" s="159"/>
      <c r="J225" s="159"/>
      <c r="K225" s="159"/>
      <c r="L225" s="159"/>
      <c r="M225" s="159"/>
      <c r="N225" s="159"/>
      <c r="O225" s="159"/>
    </row>
    <row r="226" spans="2:15" s="152" customFormat="1" ht="15">
      <c r="B226" s="159"/>
      <c r="C226" s="159"/>
      <c r="D226" s="159"/>
      <c r="E226" s="159"/>
      <c r="F226" s="159"/>
      <c r="G226" s="159"/>
      <c r="H226" s="159"/>
      <c r="I226" s="159"/>
      <c r="J226" s="159"/>
      <c r="K226" s="159"/>
      <c r="L226" s="159"/>
      <c r="M226" s="159"/>
      <c r="N226" s="159"/>
      <c r="O226" s="159"/>
    </row>
    <row r="227" spans="2:15" s="152" customFormat="1" ht="15">
      <c r="B227" s="159"/>
      <c r="C227" s="159"/>
      <c r="D227" s="159"/>
      <c r="E227" s="159"/>
      <c r="F227" s="159"/>
      <c r="G227" s="159"/>
      <c r="H227" s="159"/>
      <c r="I227" s="159"/>
      <c r="J227" s="159"/>
      <c r="K227" s="159"/>
      <c r="L227" s="159"/>
      <c r="M227" s="159"/>
      <c r="N227" s="159"/>
      <c r="O227" s="159"/>
    </row>
    <row r="228" spans="2:15" s="152" customFormat="1" ht="15">
      <c r="B228" s="159"/>
      <c r="C228" s="159"/>
      <c r="D228" s="159"/>
      <c r="E228" s="159"/>
      <c r="F228" s="159"/>
      <c r="G228" s="159"/>
      <c r="H228" s="159"/>
      <c r="I228" s="159"/>
      <c r="J228" s="159"/>
      <c r="K228" s="159"/>
      <c r="L228" s="159"/>
      <c r="M228" s="159"/>
      <c r="N228" s="159"/>
      <c r="O228" s="159"/>
    </row>
    <row r="229" spans="2:15" s="152" customFormat="1" ht="15">
      <c r="B229" s="159"/>
      <c r="C229" s="159"/>
      <c r="D229" s="159"/>
      <c r="E229" s="159"/>
      <c r="F229" s="159"/>
      <c r="G229" s="159"/>
      <c r="H229" s="159"/>
      <c r="I229" s="159"/>
      <c r="J229" s="159"/>
      <c r="K229" s="159"/>
      <c r="L229" s="159"/>
      <c r="M229" s="159"/>
      <c r="N229" s="159"/>
      <c r="O229" s="159"/>
    </row>
    <row r="230" spans="2:15" s="152" customFormat="1" ht="15">
      <c r="B230" s="159"/>
      <c r="C230" s="159"/>
      <c r="D230" s="159"/>
      <c r="E230" s="159"/>
      <c r="F230" s="159"/>
      <c r="G230" s="159"/>
      <c r="H230" s="159"/>
      <c r="I230" s="159"/>
      <c r="J230" s="159"/>
      <c r="K230" s="159"/>
      <c r="L230" s="159"/>
      <c r="M230" s="159"/>
      <c r="N230" s="159"/>
      <c r="O230" s="159"/>
    </row>
    <row r="231" spans="2:15" s="152" customFormat="1" ht="15">
      <c r="B231" s="159"/>
      <c r="C231" s="159"/>
      <c r="D231" s="159"/>
      <c r="E231" s="159"/>
      <c r="F231" s="159"/>
      <c r="G231" s="159"/>
      <c r="H231" s="159"/>
      <c r="I231" s="159"/>
      <c r="J231" s="159"/>
      <c r="K231" s="159"/>
      <c r="L231" s="159"/>
      <c r="M231" s="159"/>
      <c r="N231" s="159"/>
      <c r="O231" s="159"/>
    </row>
    <row r="232" spans="2:15" s="152" customFormat="1" ht="15">
      <c r="B232" s="159"/>
      <c r="C232" s="159"/>
      <c r="D232" s="159"/>
      <c r="E232" s="159"/>
      <c r="F232" s="159"/>
      <c r="G232" s="159"/>
      <c r="H232" s="159"/>
      <c r="I232" s="159"/>
      <c r="J232" s="159"/>
      <c r="K232" s="159"/>
      <c r="L232" s="159"/>
      <c r="M232" s="159"/>
      <c r="N232" s="159"/>
      <c r="O232" s="159"/>
    </row>
    <row r="233" spans="2:15" s="152" customFormat="1" ht="15">
      <c r="B233" s="159"/>
      <c r="C233" s="159"/>
      <c r="D233" s="159"/>
      <c r="E233" s="159"/>
      <c r="F233" s="159"/>
      <c r="G233" s="159"/>
      <c r="H233" s="159"/>
      <c r="I233" s="159"/>
      <c r="J233" s="159"/>
      <c r="K233" s="159"/>
      <c r="L233" s="159"/>
      <c r="M233" s="159"/>
      <c r="N233" s="159"/>
      <c r="O233" s="159"/>
    </row>
    <row r="234" spans="2:15" s="152" customFormat="1" ht="15">
      <c r="B234" s="159"/>
      <c r="C234" s="159"/>
      <c r="D234" s="159"/>
      <c r="E234" s="159"/>
      <c r="F234" s="159"/>
      <c r="G234" s="159"/>
      <c r="H234" s="159"/>
      <c r="I234" s="159"/>
      <c r="J234" s="159"/>
      <c r="K234" s="159"/>
      <c r="L234" s="159"/>
      <c r="M234" s="159"/>
      <c r="N234" s="159"/>
      <c r="O234" s="159"/>
    </row>
    <row r="235" spans="2:15" s="152" customFormat="1" ht="15">
      <c r="B235" s="159"/>
      <c r="C235" s="159"/>
      <c r="D235" s="159"/>
      <c r="E235" s="159"/>
      <c r="F235" s="159"/>
      <c r="G235" s="159"/>
      <c r="H235" s="159"/>
      <c r="I235" s="159"/>
      <c r="J235" s="159"/>
      <c r="K235" s="159"/>
      <c r="L235" s="159"/>
      <c r="M235" s="159"/>
      <c r="N235" s="159"/>
      <c r="O235" s="159"/>
    </row>
    <row r="236" spans="2:15" s="152" customFormat="1" ht="15">
      <c r="B236" s="159"/>
      <c r="C236" s="159"/>
      <c r="D236" s="159"/>
      <c r="E236" s="159"/>
      <c r="F236" s="159"/>
      <c r="G236" s="159"/>
      <c r="H236" s="159"/>
      <c r="I236" s="159"/>
      <c r="J236" s="159"/>
      <c r="K236" s="159"/>
      <c r="L236" s="159"/>
      <c r="M236" s="159"/>
      <c r="N236" s="159"/>
      <c r="O236" s="159"/>
    </row>
    <row r="237" spans="2:15" s="152" customFormat="1" ht="15">
      <c r="B237" s="159"/>
      <c r="C237" s="159"/>
      <c r="D237" s="159"/>
      <c r="E237" s="159"/>
      <c r="F237" s="159"/>
      <c r="G237" s="159"/>
      <c r="H237" s="159"/>
      <c r="I237" s="159"/>
      <c r="J237" s="159"/>
      <c r="K237" s="159"/>
      <c r="L237" s="159"/>
      <c r="M237" s="159"/>
      <c r="N237" s="159"/>
      <c r="O237" s="159"/>
    </row>
    <row r="238" spans="2:15" s="152" customFormat="1" ht="15">
      <c r="B238" s="159"/>
      <c r="C238" s="159"/>
      <c r="D238" s="159"/>
      <c r="E238" s="159"/>
      <c r="F238" s="159"/>
      <c r="G238" s="159"/>
      <c r="H238" s="159"/>
      <c r="I238" s="159"/>
      <c r="J238" s="159"/>
      <c r="K238" s="159"/>
      <c r="L238" s="159"/>
      <c r="M238" s="159"/>
      <c r="N238" s="159"/>
      <c r="O238" s="159"/>
    </row>
    <row r="239" spans="2:15" s="152" customFormat="1" ht="15">
      <c r="B239" s="159"/>
      <c r="C239" s="159"/>
      <c r="D239" s="159"/>
      <c r="E239" s="159"/>
      <c r="F239" s="159"/>
      <c r="G239" s="159"/>
      <c r="H239" s="159"/>
      <c r="I239" s="159"/>
      <c r="J239" s="159"/>
      <c r="K239" s="159"/>
      <c r="L239" s="159"/>
      <c r="M239" s="159"/>
      <c r="N239" s="159"/>
      <c r="O239" s="159"/>
    </row>
    <row r="240" spans="2:15" s="152" customFormat="1" ht="15">
      <c r="B240" s="159"/>
      <c r="C240" s="159"/>
      <c r="D240" s="159"/>
      <c r="E240" s="159"/>
      <c r="F240" s="159"/>
      <c r="G240" s="159"/>
      <c r="H240" s="159"/>
      <c r="I240" s="159"/>
      <c r="J240" s="159"/>
      <c r="K240" s="159"/>
      <c r="L240" s="159"/>
      <c r="M240" s="159"/>
      <c r="N240" s="159"/>
      <c r="O240" s="159"/>
    </row>
    <row r="241" spans="2:15" s="152" customFormat="1" ht="15">
      <c r="B241" s="159"/>
      <c r="C241" s="159"/>
      <c r="D241" s="159"/>
      <c r="E241" s="159"/>
      <c r="F241" s="159"/>
      <c r="G241" s="159"/>
      <c r="H241" s="159"/>
      <c r="I241" s="159"/>
      <c r="J241" s="159"/>
      <c r="K241" s="159"/>
      <c r="L241" s="159"/>
      <c r="M241" s="159"/>
      <c r="N241" s="159"/>
      <c r="O241" s="159"/>
    </row>
    <row r="242" spans="2:15" s="152" customFormat="1" ht="15">
      <c r="B242" s="159"/>
      <c r="C242" s="159"/>
      <c r="D242" s="159"/>
      <c r="E242" s="159"/>
      <c r="F242" s="159"/>
      <c r="G242" s="159"/>
      <c r="H242" s="159"/>
      <c r="I242" s="159"/>
      <c r="J242" s="159"/>
      <c r="K242" s="159"/>
      <c r="L242" s="159"/>
      <c r="M242" s="159"/>
      <c r="N242" s="159"/>
      <c r="O242" s="159"/>
    </row>
    <row r="243" spans="2:15" s="152" customFormat="1" ht="15">
      <c r="B243" s="159"/>
      <c r="C243" s="159"/>
      <c r="D243" s="159"/>
      <c r="E243" s="159"/>
      <c r="F243" s="159"/>
      <c r="G243" s="159"/>
      <c r="H243" s="159"/>
      <c r="I243" s="159"/>
      <c r="J243" s="159"/>
      <c r="K243" s="159"/>
      <c r="L243" s="159"/>
      <c r="M243" s="159"/>
      <c r="N243" s="159"/>
      <c r="O243" s="159"/>
    </row>
    <row r="244" spans="2:15" s="152" customFormat="1" ht="15">
      <c r="B244" s="159"/>
      <c r="C244" s="159"/>
      <c r="D244" s="159"/>
      <c r="E244" s="159"/>
      <c r="F244" s="159"/>
      <c r="G244" s="159"/>
      <c r="H244" s="159"/>
      <c r="I244" s="159"/>
      <c r="J244" s="159"/>
      <c r="K244" s="159"/>
      <c r="L244" s="159"/>
      <c r="M244" s="159"/>
      <c r="N244" s="159"/>
      <c r="O244" s="159"/>
    </row>
    <row r="245" spans="2:15" s="152" customFormat="1" ht="15">
      <c r="B245" s="159"/>
      <c r="C245" s="159"/>
      <c r="D245" s="159"/>
      <c r="E245" s="159"/>
      <c r="F245" s="159"/>
      <c r="G245" s="159"/>
      <c r="H245" s="159"/>
      <c r="I245" s="159"/>
      <c r="J245" s="159"/>
      <c r="K245" s="159"/>
      <c r="L245" s="159"/>
      <c r="M245" s="159"/>
      <c r="N245" s="159"/>
      <c r="O245" s="159"/>
    </row>
    <row r="246" spans="2:15" s="152" customFormat="1" ht="15">
      <c r="B246" s="159"/>
      <c r="C246" s="159"/>
      <c r="D246" s="159"/>
      <c r="E246" s="159"/>
      <c r="F246" s="159"/>
      <c r="G246" s="159"/>
      <c r="H246" s="159"/>
      <c r="I246" s="159"/>
      <c r="J246" s="159"/>
      <c r="K246" s="159"/>
      <c r="L246" s="159"/>
      <c r="M246" s="159"/>
      <c r="N246" s="159"/>
      <c r="O246" s="159"/>
    </row>
    <row r="247" spans="2:15" s="152" customFormat="1" ht="15">
      <c r="B247" s="159"/>
      <c r="C247" s="159"/>
      <c r="D247" s="159"/>
      <c r="E247" s="159"/>
      <c r="F247" s="159"/>
      <c r="G247" s="159"/>
      <c r="H247" s="159"/>
      <c r="I247" s="159"/>
      <c r="J247" s="159"/>
      <c r="K247" s="159"/>
      <c r="L247" s="159"/>
      <c r="M247" s="159"/>
      <c r="N247" s="159"/>
      <c r="O247" s="159"/>
    </row>
    <row r="248" spans="2:15" s="152" customFormat="1" ht="15">
      <c r="B248" s="159"/>
      <c r="C248" s="159"/>
      <c r="D248" s="159"/>
      <c r="E248" s="159"/>
      <c r="F248" s="159"/>
      <c r="G248" s="159"/>
      <c r="H248" s="159"/>
      <c r="I248" s="159"/>
      <c r="J248" s="159"/>
      <c r="K248" s="159"/>
      <c r="L248" s="159"/>
      <c r="M248" s="159"/>
      <c r="N248" s="159"/>
      <c r="O248" s="159"/>
    </row>
    <row r="249" spans="2:15" s="152" customFormat="1" ht="15">
      <c r="B249" s="159"/>
      <c r="C249" s="159"/>
      <c r="D249" s="159"/>
      <c r="E249" s="159"/>
      <c r="F249" s="159"/>
      <c r="G249" s="159"/>
      <c r="H249" s="159"/>
      <c r="I249" s="159"/>
      <c r="J249" s="159"/>
      <c r="K249" s="159"/>
      <c r="L249" s="159"/>
      <c r="M249" s="159"/>
      <c r="N249" s="159"/>
      <c r="O249" s="159"/>
    </row>
    <row r="250" spans="2:15" s="152" customFormat="1" ht="15">
      <c r="B250" s="159"/>
      <c r="C250" s="159"/>
      <c r="D250" s="159"/>
      <c r="E250" s="159"/>
      <c r="F250" s="159"/>
      <c r="G250" s="159"/>
      <c r="H250" s="159"/>
      <c r="I250" s="159"/>
      <c r="J250" s="159"/>
      <c r="K250" s="159"/>
      <c r="L250" s="159"/>
      <c r="M250" s="159"/>
      <c r="N250" s="159"/>
      <c r="O250" s="159"/>
    </row>
    <row r="251" spans="2:15" s="152" customFormat="1" ht="15">
      <c r="B251" s="159"/>
      <c r="C251" s="159"/>
      <c r="D251" s="159"/>
      <c r="E251" s="159"/>
      <c r="F251" s="159"/>
      <c r="G251" s="159"/>
      <c r="H251" s="159"/>
      <c r="I251" s="159"/>
      <c r="J251" s="159"/>
      <c r="K251" s="159"/>
      <c r="L251" s="159"/>
      <c r="M251" s="159"/>
      <c r="N251" s="159"/>
      <c r="O251" s="159"/>
    </row>
    <row r="252" spans="2:15" s="152" customFormat="1" ht="15">
      <c r="B252" s="159"/>
      <c r="C252" s="159"/>
      <c r="D252" s="159"/>
      <c r="E252" s="159"/>
      <c r="F252" s="159"/>
      <c r="G252" s="159"/>
      <c r="H252" s="159"/>
      <c r="I252" s="159"/>
      <c r="J252" s="159"/>
      <c r="K252" s="159"/>
      <c r="L252" s="159"/>
      <c r="M252" s="159"/>
      <c r="N252" s="159"/>
      <c r="O252" s="159"/>
    </row>
    <row r="253" spans="2:15" s="152" customFormat="1" ht="15">
      <c r="B253" s="159"/>
      <c r="C253" s="159"/>
      <c r="D253" s="159"/>
      <c r="E253" s="159"/>
      <c r="F253" s="159"/>
      <c r="G253" s="159"/>
      <c r="H253" s="159"/>
      <c r="I253" s="159"/>
      <c r="J253" s="159"/>
      <c r="K253" s="159"/>
      <c r="L253" s="159"/>
      <c r="M253" s="159"/>
      <c r="N253" s="159"/>
      <c r="O253" s="159"/>
    </row>
    <row r="254" spans="2:15" s="152" customFormat="1" ht="15">
      <c r="B254" s="159"/>
      <c r="C254" s="159"/>
      <c r="D254" s="159"/>
      <c r="E254" s="159"/>
      <c r="F254" s="159"/>
      <c r="G254" s="159"/>
      <c r="H254" s="159"/>
      <c r="I254" s="159"/>
      <c r="J254" s="159"/>
      <c r="K254" s="159"/>
      <c r="L254" s="159"/>
      <c r="M254" s="159"/>
      <c r="N254" s="159"/>
      <c r="O254" s="159"/>
    </row>
    <row r="255" spans="2:15" s="152" customFormat="1" ht="15">
      <c r="B255" s="159"/>
      <c r="C255" s="159"/>
      <c r="D255" s="159"/>
      <c r="E255" s="159"/>
      <c r="F255" s="159"/>
      <c r="G255" s="159"/>
      <c r="H255" s="159"/>
      <c r="I255" s="159"/>
      <c r="J255" s="159"/>
      <c r="K255" s="159"/>
      <c r="L255" s="159"/>
      <c r="M255" s="159"/>
      <c r="N255" s="159"/>
      <c r="O255" s="159"/>
    </row>
    <row r="256" spans="2:15" s="152" customFormat="1" ht="15">
      <c r="B256" s="159"/>
      <c r="C256" s="159"/>
      <c r="D256" s="159"/>
      <c r="E256" s="159"/>
      <c r="F256" s="159"/>
      <c r="G256" s="159"/>
      <c r="H256" s="159"/>
      <c r="I256" s="159"/>
      <c r="J256" s="159"/>
      <c r="K256" s="159"/>
      <c r="L256" s="159"/>
      <c r="M256" s="159"/>
      <c r="N256" s="159"/>
      <c r="O256" s="159"/>
    </row>
    <row r="257" spans="2:15" s="152" customFormat="1" ht="15">
      <c r="B257" s="159"/>
      <c r="C257" s="159"/>
      <c r="D257" s="159"/>
      <c r="E257" s="159"/>
      <c r="F257" s="159"/>
      <c r="G257" s="159"/>
      <c r="H257" s="159"/>
      <c r="I257" s="159"/>
      <c r="J257" s="159"/>
      <c r="K257" s="159"/>
      <c r="L257" s="159"/>
      <c r="M257" s="159"/>
      <c r="N257" s="159"/>
      <c r="O257" s="159"/>
    </row>
    <row r="258" spans="2:15" s="152" customFormat="1" ht="15">
      <c r="B258" s="159"/>
      <c r="C258" s="159"/>
      <c r="D258" s="159"/>
      <c r="E258" s="159"/>
      <c r="F258" s="159"/>
      <c r="G258" s="159"/>
      <c r="H258" s="159"/>
      <c r="I258" s="159"/>
      <c r="J258" s="159"/>
      <c r="K258" s="159"/>
      <c r="L258" s="159"/>
      <c r="M258" s="159"/>
      <c r="N258" s="159"/>
      <c r="O258" s="159"/>
    </row>
    <row r="259" spans="2:15" s="152" customFormat="1" ht="15">
      <c r="B259" s="159"/>
      <c r="C259" s="159"/>
      <c r="D259" s="159"/>
      <c r="E259" s="159"/>
      <c r="F259" s="159"/>
      <c r="G259" s="159"/>
      <c r="H259" s="159"/>
      <c r="I259" s="159"/>
      <c r="J259" s="159"/>
      <c r="K259" s="159"/>
      <c r="L259" s="159"/>
      <c r="M259" s="159"/>
      <c r="N259" s="159"/>
      <c r="O259" s="159"/>
    </row>
    <row r="260" spans="2:15" s="152" customFormat="1" ht="15">
      <c r="B260" s="159"/>
      <c r="C260" s="159"/>
      <c r="D260" s="159"/>
      <c r="E260" s="159"/>
      <c r="F260" s="159"/>
      <c r="G260" s="159"/>
      <c r="H260" s="159"/>
      <c r="I260" s="159"/>
      <c r="J260" s="159"/>
      <c r="K260" s="159"/>
      <c r="L260" s="159"/>
      <c r="M260" s="159"/>
      <c r="N260" s="159"/>
      <c r="O260" s="159"/>
    </row>
    <row r="261" spans="2:15" s="152" customFormat="1" ht="15">
      <c r="B261" s="159"/>
      <c r="C261" s="159"/>
      <c r="D261" s="159"/>
      <c r="E261" s="159"/>
      <c r="F261" s="159"/>
      <c r="G261" s="159"/>
      <c r="H261" s="159"/>
      <c r="I261" s="159"/>
      <c r="J261" s="159"/>
      <c r="K261" s="159"/>
      <c r="L261" s="159"/>
      <c r="M261" s="159"/>
      <c r="N261" s="159"/>
      <c r="O261" s="159"/>
    </row>
    <row r="262" spans="2:15" s="152" customFormat="1" ht="15">
      <c r="B262" s="159"/>
      <c r="C262" s="159"/>
      <c r="D262" s="159"/>
      <c r="E262" s="159"/>
      <c r="F262" s="159"/>
      <c r="G262" s="159"/>
      <c r="H262" s="159"/>
      <c r="I262" s="159"/>
      <c r="J262" s="159"/>
      <c r="K262" s="159"/>
      <c r="L262" s="159"/>
      <c r="M262" s="159"/>
      <c r="N262" s="159"/>
      <c r="O262" s="159"/>
    </row>
    <row r="263" spans="2:15" s="152" customFormat="1" ht="15">
      <c r="B263" s="159"/>
      <c r="C263" s="159"/>
      <c r="D263" s="159"/>
      <c r="E263" s="159"/>
      <c r="F263" s="159"/>
      <c r="G263" s="159"/>
      <c r="H263" s="159"/>
      <c r="I263" s="159"/>
      <c r="J263" s="159"/>
      <c r="K263" s="159"/>
      <c r="L263" s="159"/>
      <c r="M263" s="159"/>
      <c r="N263" s="159"/>
      <c r="O263" s="159"/>
    </row>
    <row r="264" spans="2:15" s="152" customFormat="1" ht="15">
      <c r="B264" s="159"/>
      <c r="C264" s="159"/>
      <c r="D264" s="159"/>
      <c r="E264" s="159"/>
      <c r="F264" s="159"/>
      <c r="G264" s="159"/>
      <c r="H264" s="159"/>
      <c r="I264" s="159"/>
      <c r="J264" s="159"/>
      <c r="K264" s="159"/>
      <c r="L264" s="159"/>
      <c r="M264" s="159"/>
      <c r="N264" s="159"/>
      <c r="O264" s="159"/>
    </row>
    <row r="265" spans="2:15" s="152" customFormat="1" ht="15">
      <c r="B265" s="159"/>
      <c r="C265" s="159"/>
      <c r="D265" s="159"/>
      <c r="E265" s="159"/>
      <c r="F265" s="159"/>
      <c r="G265" s="159"/>
      <c r="H265" s="159"/>
      <c r="I265" s="159"/>
      <c r="J265" s="159"/>
      <c r="K265" s="159"/>
      <c r="L265" s="159"/>
      <c r="M265" s="159"/>
      <c r="N265" s="159"/>
      <c r="O265" s="159"/>
    </row>
    <row r="266" spans="2:15" s="152" customFormat="1" ht="15">
      <c r="B266" s="159"/>
      <c r="C266" s="159"/>
      <c r="D266" s="159"/>
      <c r="E266" s="159"/>
      <c r="F266" s="159"/>
      <c r="G266" s="159"/>
      <c r="H266" s="159"/>
      <c r="I266" s="159"/>
      <c r="J266" s="159"/>
      <c r="K266" s="159"/>
      <c r="L266" s="159"/>
      <c r="M266" s="159"/>
      <c r="N266" s="159"/>
      <c r="O266" s="159"/>
    </row>
    <row r="267" spans="2:15" s="152" customFormat="1" ht="15">
      <c r="B267" s="159"/>
      <c r="C267" s="159"/>
      <c r="D267" s="159"/>
      <c r="E267" s="159"/>
      <c r="F267" s="159"/>
      <c r="G267" s="159"/>
      <c r="H267" s="159"/>
      <c r="I267" s="159"/>
      <c r="J267" s="159"/>
      <c r="K267" s="159"/>
      <c r="L267" s="159"/>
      <c r="M267" s="159"/>
      <c r="N267" s="159"/>
      <c r="O267" s="159"/>
    </row>
    <row r="268" spans="2:15" s="152" customFormat="1" ht="15">
      <c r="B268" s="159"/>
      <c r="C268" s="159"/>
      <c r="D268" s="159"/>
      <c r="E268" s="159"/>
      <c r="F268" s="159"/>
      <c r="G268" s="159"/>
      <c r="H268" s="159"/>
      <c r="I268" s="159"/>
      <c r="J268" s="159"/>
      <c r="K268" s="159"/>
      <c r="L268" s="159"/>
      <c r="M268" s="159"/>
      <c r="N268" s="159"/>
      <c r="O268" s="159"/>
    </row>
    <row r="269" spans="2:15" s="152" customFormat="1" ht="15">
      <c r="B269" s="159"/>
      <c r="C269" s="159"/>
      <c r="D269" s="159"/>
      <c r="E269" s="159"/>
      <c r="F269" s="159"/>
      <c r="G269" s="159"/>
      <c r="H269" s="159"/>
      <c r="I269" s="159"/>
      <c r="J269" s="159"/>
      <c r="K269" s="159"/>
      <c r="L269" s="159"/>
      <c r="M269" s="159"/>
      <c r="N269" s="159"/>
      <c r="O269" s="159"/>
    </row>
    <row r="270" spans="2:15" s="152" customFormat="1" ht="15">
      <c r="B270" s="159"/>
      <c r="C270" s="159"/>
      <c r="D270" s="159"/>
      <c r="E270" s="159"/>
      <c r="F270" s="159"/>
      <c r="G270" s="159"/>
      <c r="H270" s="159"/>
      <c r="I270" s="159"/>
      <c r="J270" s="159"/>
      <c r="K270" s="159"/>
      <c r="L270" s="159"/>
      <c r="M270" s="159"/>
      <c r="N270" s="159"/>
      <c r="O270" s="159"/>
    </row>
    <row r="271" spans="2:15" s="152" customFormat="1" ht="15">
      <c r="B271" s="159"/>
      <c r="C271" s="159"/>
      <c r="D271" s="159"/>
      <c r="E271" s="159"/>
      <c r="F271" s="159"/>
      <c r="G271" s="159"/>
      <c r="H271" s="159"/>
      <c r="I271" s="159"/>
      <c r="J271" s="159"/>
      <c r="K271" s="159"/>
      <c r="L271" s="159"/>
      <c r="M271" s="159"/>
      <c r="N271" s="159"/>
      <c r="O271" s="159"/>
    </row>
    <row r="272" spans="2:15" s="152" customFormat="1" ht="15">
      <c r="B272" s="159"/>
      <c r="C272" s="159"/>
      <c r="D272" s="159"/>
      <c r="E272" s="159"/>
      <c r="F272" s="159"/>
      <c r="G272" s="159"/>
      <c r="H272" s="159"/>
      <c r="I272" s="159"/>
      <c r="J272" s="159"/>
      <c r="K272" s="159"/>
      <c r="L272" s="159"/>
      <c r="M272" s="159"/>
      <c r="N272" s="159"/>
      <c r="O272" s="159"/>
    </row>
    <row r="273" spans="2:15" s="152" customFormat="1" ht="15">
      <c r="B273" s="159"/>
      <c r="C273" s="159"/>
      <c r="D273" s="159"/>
      <c r="E273" s="159"/>
      <c r="F273" s="159"/>
      <c r="G273" s="159"/>
      <c r="H273" s="159"/>
      <c r="I273" s="159"/>
      <c r="J273" s="159"/>
      <c r="K273" s="159"/>
      <c r="L273" s="159"/>
      <c r="M273" s="159"/>
      <c r="N273" s="159"/>
      <c r="O273" s="159"/>
    </row>
    <row r="274" spans="2:15" s="152" customFormat="1" ht="15">
      <c r="B274" s="159"/>
      <c r="C274" s="159"/>
      <c r="D274" s="159"/>
      <c r="E274" s="159"/>
      <c r="F274" s="159"/>
      <c r="G274" s="159"/>
      <c r="H274" s="159"/>
      <c r="I274" s="159"/>
      <c r="J274" s="159"/>
      <c r="K274" s="159"/>
      <c r="L274" s="159"/>
      <c r="M274" s="159"/>
      <c r="N274" s="159"/>
      <c r="O274" s="159"/>
    </row>
    <row r="275" spans="2:15" s="152" customFormat="1" ht="15">
      <c r="B275" s="159"/>
      <c r="C275" s="159"/>
      <c r="D275" s="159"/>
      <c r="E275" s="159"/>
      <c r="F275" s="159"/>
      <c r="G275" s="159"/>
      <c r="H275" s="159"/>
      <c r="I275" s="159"/>
      <c r="J275" s="159"/>
      <c r="K275" s="159"/>
      <c r="L275" s="159"/>
      <c r="M275" s="159"/>
      <c r="N275" s="159"/>
      <c r="O275" s="159"/>
    </row>
    <row r="276" spans="2:15" s="152" customFormat="1" ht="15">
      <c r="B276" s="159"/>
      <c r="C276" s="159"/>
      <c r="D276" s="159"/>
      <c r="E276" s="159"/>
      <c r="F276" s="159"/>
      <c r="G276" s="159"/>
      <c r="H276" s="159"/>
      <c r="I276" s="159"/>
      <c r="J276" s="159"/>
      <c r="K276" s="159"/>
      <c r="L276" s="159"/>
      <c r="M276" s="159"/>
      <c r="N276" s="159"/>
      <c r="O276" s="159"/>
    </row>
    <row r="277" spans="2:15" s="152" customFormat="1" ht="15">
      <c r="B277" s="159"/>
      <c r="C277" s="159"/>
      <c r="D277" s="159"/>
      <c r="E277" s="159"/>
      <c r="F277" s="159"/>
      <c r="G277" s="159"/>
      <c r="H277" s="159"/>
      <c r="I277" s="159"/>
      <c r="J277" s="159"/>
      <c r="K277" s="159"/>
      <c r="L277" s="159"/>
      <c r="M277" s="159"/>
      <c r="N277" s="159"/>
      <c r="O277" s="159"/>
    </row>
    <row r="278" spans="2:15" s="152" customFormat="1" ht="15">
      <c r="B278" s="159"/>
      <c r="C278" s="159"/>
      <c r="D278" s="159"/>
      <c r="E278" s="159"/>
      <c r="F278" s="159"/>
      <c r="G278" s="159"/>
      <c r="H278" s="159"/>
      <c r="I278" s="159"/>
      <c r="J278" s="159"/>
      <c r="K278" s="159"/>
      <c r="L278" s="159"/>
      <c r="M278" s="159"/>
      <c r="N278" s="159"/>
      <c r="O278" s="159"/>
    </row>
    <row r="279" spans="2:15" s="152" customFormat="1" ht="15">
      <c r="B279" s="159"/>
      <c r="C279" s="159"/>
      <c r="D279" s="159"/>
      <c r="E279" s="159"/>
      <c r="F279" s="159"/>
      <c r="G279" s="159"/>
      <c r="H279" s="159"/>
      <c r="I279" s="159"/>
      <c r="J279" s="159"/>
      <c r="K279" s="159"/>
      <c r="L279" s="159"/>
      <c r="M279" s="159"/>
      <c r="N279" s="159"/>
      <c r="O279" s="159"/>
    </row>
    <row r="280" spans="2:15" s="152" customFormat="1" ht="15">
      <c r="B280" s="159"/>
      <c r="C280" s="159"/>
      <c r="D280" s="159"/>
      <c r="E280" s="159"/>
      <c r="F280" s="159"/>
      <c r="G280" s="159"/>
      <c r="H280" s="159"/>
      <c r="I280" s="159"/>
      <c r="J280" s="159"/>
      <c r="K280" s="159"/>
      <c r="L280" s="159"/>
      <c r="M280" s="159"/>
      <c r="N280" s="159"/>
      <c r="O280" s="159"/>
    </row>
    <row r="281" spans="2:15" s="152" customFormat="1" ht="15">
      <c r="B281" s="159"/>
      <c r="C281" s="159"/>
      <c r="D281" s="159"/>
      <c r="E281" s="159"/>
      <c r="F281" s="159"/>
      <c r="G281" s="159"/>
      <c r="H281" s="159"/>
      <c r="I281" s="159"/>
      <c r="J281" s="159"/>
      <c r="K281" s="159"/>
      <c r="L281" s="159"/>
      <c r="M281" s="159"/>
      <c r="N281" s="159"/>
      <c r="O281" s="159"/>
    </row>
    <row r="282" spans="2:15" s="152" customFormat="1" ht="15">
      <c r="B282" s="159"/>
      <c r="C282" s="159"/>
      <c r="D282" s="159"/>
      <c r="E282" s="159"/>
      <c r="F282" s="159"/>
      <c r="G282" s="159"/>
      <c r="H282" s="159"/>
      <c r="I282" s="159"/>
      <c r="J282" s="159"/>
      <c r="K282" s="159"/>
      <c r="L282" s="159"/>
      <c r="M282" s="159"/>
      <c r="N282" s="159"/>
      <c r="O282" s="159"/>
    </row>
    <row r="283" spans="2:15" s="152" customFormat="1" ht="15">
      <c r="B283" s="159"/>
      <c r="C283" s="159"/>
      <c r="D283" s="159"/>
      <c r="E283" s="159"/>
      <c r="F283" s="159"/>
      <c r="G283" s="159"/>
      <c r="H283" s="159"/>
      <c r="I283" s="159"/>
      <c r="J283" s="159"/>
      <c r="K283" s="159"/>
      <c r="L283" s="159"/>
      <c r="M283" s="159"/>
      <c r="N283" s="159"/>
      <c r="O283" s="159"/>
    </row>
    <row r="284" spans="2:15" s="152" customFormat="1" ht="15">
      <c r="B284" s="159"/>
      <c r="C284" s="159"/>
      <c r="D284" s="159"/>
      <c r="E284" s="159"/>
      <c r="F284" s="159"/>
      <c r="G284" s="159"/>
      <c r="H284" s="159"/>
      <c r="I284" s="159"/>
      <c r="J284" s="159"/>
      <c r="K284" s="159"/>
      <c r="L284" s="159"/>
      <c r="M284" s="159"/>
      <c r="N284" s="159"/>
      <c r="O284" s="159"/>
    </row>
    <row r="285" spans="2:15" s="152" customFormat="1" ht="15">
      <c r="B285" s="159"/>
      <c r="C285" s="159"/>
      <c r="D285" s="159"/>
      <c r="E285" s="159"/>
      <c r="F285" s="159"/>
      <c r="G285" s="159"/>
      <c r="H285" s="159"/>
      <c r="I285" s="159"/>
      <c r="J285" s="159"/>
      <c r="K285" s="159"/>
      <c r="L285" s="159"/>
      <c r="M285" s="159"/>
      <c r="N285" s="159"/>
      <c r="O285" s="159"/>
    </row>
    <row r="286" spans="2:15" s="152" customFormat="1" ht="15">
      <c r="B286" s="159"/>
      <c r="C286" s="159"/>
      <c r="D286" s="159"/>
      <c r="E286" s="159"/>
      <c r="F286" s="159"/>
      <c r="G286" s="159"/>
      <c r="H286" s="159"/>
      <c r="I286" s="159"/>
      <c r="J286" s="159"/>
      <c r="K286" s="159"/>
      <c r="L286" s="159"/>
      <c r="M286" s="159"/>
      <c r="N286" s="159"/>
      <c r="O286" s="159"/>
    </row>
    <row r="287" spans="2:15" s="152" customFormat="1" ht="15">
      <c r="B287" s="159"/>
      <c r="C287" s="159"/>
      <c r="D287" s="159"/>
      <c r="E287" s="159"/>
      <c r="F287" s="159"/>
      <c r="G287" s="159"/>
      <c r="H287" s="159"/>
      <c r="I287" s="159"/>
      <c r="J287" s="159"/>
      <c r="K287" s="159"/>
      <c r="L287" s="159"/>
      <c r="M287" s="159"/>
      <c r="N287" s="159"/>
      <c r="O287" s="159"/>
    </row>
    <row r="288" spans="2:15" s="152" customFormat="1" ht="15">
      <c r="B288" s="159"/>
      <c r="C288" s="159"/>
      <c r="D288" s="159"/>
      <c r="E288" s="159"/>
      <c r="F288" s="159"/>
      <c r="G288" s="159"/>
      <c r="H288" s="159"/>
      <c r="I288" s="159"/>
      <c r="J288" s="159"/>
      <c r="K288" s="159"/>
      <c r="L288" s="159"/>
      <c r="M288" s="159"/>
      <c r="N288" s="159"/>
      <c r="O288" s="159"/>
    </row>
    <row r="289" spans="2:15" s="152" customFormat="1" ht="15">
      <c r="B289" s="159"/>
      <c r="C289" s="159"/>
      <c r="D289" s="159"/>
      <c r="E289" s="159"/>
      <c r="F289" s="159"/>
      <c r="G289" s="159"/>
      <c r="H289" s="159"/>
      <c r="I289" s="159"/>
      <c r="J289" s="159"/>
      <c r="K289" s="159"/>
      <c r="L289" s="159"/>
      <c r="M289" s="159"/>
      <c r="N289" s="159"/>
      <c r="O289" s="159"/>
    </row>
    <row r="290" spans="2:15" s="152" customFormat="1" ht="15">
      <c r="B290" s="159"/>
      <c r="C290" s="159"/>
      <c r="D290" s="159"/>
      <c r="E290" s="159"/>
      <c r="F290" s="159"/>
      <c r="G290" s="159"/>
      <c r="H290" s="159"/>
      <c r="I290" s="159"/>
      <c r="J290" s="159"/>
      <c r="K290" s="159"/>
      <c r="L290" s="159"/>
      <c r="M290" s="159"/>
      <c r="N290" s="159"/>
      <c r="O290" s="159"/>
    </row>
    <row r="291" spans="2:15" s="152" customFormat="1" ht="15">
      <c r="B291" s="159"/>
      <c r="C291" s="159"/>
      <c r="D291" s="159"/>
      <c r="E291" s="159"/>
      <c r="F291" s="159"/>
      <c r="G291" s="159"/>
      <c r="H291" s="159"/>
      <c r="I291" s="159"/>
      <c r="J291" s="159"/>
      <c r="K291" s="159"/>
      <c r="L291" s="159"/>
      <c r="M291" s="159"/>
      <c r="N291" s="159"/>
      <c r="O291" s="159"/>
    </row>
    <row r="292" spans="2:15" s="152" customFormat="1" ht="15">
      <c r="B292" s="159"/>
      <c r="C292" s="159"/>
      <c r="D292" s="159"/>
      <c r="E292" s="159"/>
      <c r="F292" s="159"/>
      <c r="G292" s="159"/>
      <c r="H292" s="159"/>
      <c r="I292" s="159"/>
      <c r="J292" s="159"/>
      <c r="K292" s="159"/>
      <c r="L292" s="159"/>
      <c r="M292" s="159"/>
      <c r="N292" s="159"/>
      <c r="O292" s="159"/>
    </row>
    <row r="293" spans="2:15" s="152" customFormat="1" ht="15">
      <c r="B293" s="159"/>
      <c r="C293" s="159"/>
      <c r="D293" s="159"/>
      <c r="E293" s="159"/>
      <c r="F293" s="159"/>
      <c r="G293" s="159"/>
      <c r="H293" s="159"/>
      <c r="I293" s="159"/>
      <c r="J293" s="159"/>
      <c r="K293" s="159"/>
      <c r="L293" s="159"/>
      <c r="M293" s="159"/>
      <c r="N293" s="159"/>
      <c r="O293" s="159"/>
    </row>
    <row r="294" spans="2:15" s="152" customFormat="1" ht="15">
      <c r="B294" s="159"/>
      <c r="C294" s="159"/>
      <c r="D294" s="159"/>
      <c r="E294" s="159"/>
      <c r="F294" s="159"/>
      <c r="G294" s="159"/>
      <c r="H294" s="159"/>
      <c r="I294" s="159"/>
      <c r="J294" s="159"/>
      <c r="K294" s="159"/>
      <c r="L294" s="159"/>
      <c r="M294" s="159"/>
      <c r="N294" s="159"/>
      <c r="O294" s="159"/>
    </row>
    <row r="295" spans="2:15" s="152" customFormat="1" ht="15">
      <c r="B295" s="159"/>
      <c r="C295" s="159"/>
      <c r="D295" s="159"/>
      <c r="E295" s="159"/>
      <c r="F295" s="159"/>
      <c r="G295" s="159"/>
      <c r="H295" s="159"/>
      <c r="I295" s="159"/>
      <c r="J295" s="159"/>
      <c r="K295" s="159"/>
      <c r="L295" s="159"/>
      <c r="M295" s="159"/>
      <c r="N295" s="159"/>
      <c r="O295" s="159"/>
    </row>
    <row r="296" spans="2:15" s="152" customFormat="1" ht="15">
      <c r="B296" s="159"/>
      <c r="C296" s="159"/>
      <c r="D296" s="159"/>
      <c r="E296" s="159"/>
      <c r="F296" s="159"/>
      <c r="G296" s="159"/>
      <c r="H296" s="159"/>
      <c r="I296" s="159"/>
      <c r="J296" s="159"/>
      <c r="K296" s="159"/>
      <c r="L296" s="159"/>
      <c r="M296" s="159"/>
      <c r="N296" s="159"/>
      <c r="O296" s="159"/>
    </row>
    <row r="297" spans="2:18" ht="15">
      <c r="B297" s="159"/>
      <c r="C297" s="159"/>
      <c r="D297" s="159"/>
      <c r="E297" s="159"/>
      <c r="F297" s="159"/>
      <c r="G297" s="159"/>
      <c r="H297" s="159"/>
      <c r="I297" s="159"/>
      <c r="J297" s="159"/>
      <c r="K297" s="159"/>
      <c r="L297" s="159"/>
      <c r="M297" s="159"/>
      <c r="N297" s="159"/>
      <c r="O297" s="159"/>
      <c r="P297" s="152"/>
      <c r="Q297" s="152"/>
      <c r="R297" s="152"/>
    </row>
    <row r="298" spans="2:18" ht="15">
      <c r="B298" s="159"/>
      <c r="C298" s="159"/>
      <c r="D298" s="159"/>
      <c r="E298" s="159"/>
      <c r="F298" s="159"/>
      <c r="G298" s="159"/>
      <c r="H298" s="159"/>
      <c r="I298" s="159"/>
      <c r="J298" s="159"/>
      <c r="K298" s="159"/>
      <c r="L298" s="159"/>
      <c r="M298" s="159"/>
      <c r="N298" s="159"/>
      <c r="O298" s="159"/>
      <c r="P298" s="152"/>
      <c r="Q298" s="152"/>
      <c r="R298" s="152"/>
    </row>
    <row r="299" spans="2:18" ht="15">
      <c r="B299" s="159"/>
      <c r="C299" s="159"/>
      <c r="D299" s="159"/>
      <c r="E299" s="159"/>
      <c r="F299" s="159"/>
      <c r="G299" s="159"/>
      <c r="H299" s="159"/>
      <c r="I299" s="159"/>
      <c r="J299" s="159"/>
      <c r="K299" s="159"/>
      <c r="L299" s="159"/>
      <c r="M299" s="159"/>
      <c r="N299" s="159"/>
      <c r="O299" s="159"/>
      <c r="P299" s="152"/>
      <c r="Q299" s="152"/>
      <c r="R299" s="152"/>
    </row>
  </sheetData>
  <sheetProtection/>
  <mergeCells count="16">
    <mergeCell ref="O9:S9"/>
    <mergeCell ref="B9:B10"/>
    <mergeCell ref="G9:H9"/>
    <mergeCell ref="I9:J9"/>
    <mergeCell ref="E9:F9"/>
    <mergeCell ref="C9:D9"/>
    <mergeCell ref="B2:S2"/>
    <mergeCell ref="B3:S3"/>
    <mergeCell ref="B4:S4"/>
    <mergeCell ref="B28:R28"/>
    <mergeCell ref="B5:R5"/>
    <mergeCell ref="B6:R6"/>
    <mergeCell ref="B7:R7"/>
    <mergeCell ref="B8:R8"/>
    <mergeCell ref="M9:N9"/>
    <mergeCell ref="K9:L9"/>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220"/>
  <sheetViews>
    <sheetView zoomScalePageLayoutView="0" workbookViewId="0" topLeftCell="A43">
      <selection activeCell="B51" sqref="B51"/>
    </sheetView>
  </sheetViews>
  <sheetFormatPr defaultColWidth="10.8515625" defaultRowHeight="15"/>
  <cols>
    <col min="1" max="1" width="3.7109375" style="152" customWidth="1"/>
    <col min="2" max="2" width="69.7109375" style="3" customWidth="1"/>
    <col min="3" max="4" width="20.57421875" style="3" customWidth="1"/>
    <col min="5" max="5" width="18.57421875" style="3" customWidth="1"/>
    <col min="6" max="6" width="20.57421875" style="3" customWidth="1"/>
    <col min="7" max="7" width="19.7109375" style="3" customWidth="1"/>
    <col min="8" max="8" width="19.140625" style="157" customWidth="1"/>
    <col min="9" max="9" width="16.140625" style="157" customWidth="1"/>
    <col min="10" max="10" width="16.00390625" style="158" customWidth="1"/>
    <col min="11" max="11" width="17.8515625" style="158" customWidth="1"/>
    <col min="12" max="12" width="17.28125" style="160" customWidth="1"/>
    <col min="13" max="13" width="18.00390625" style="152" bestFit="1" customWidth="1"/>
    <col min="14" max="14" width="39.140625" style="152" customWidth="1"/>
    <col min="15" max="15" width="16.140625" style="152" customWidth="1"/>
    <col min="16" max="24" width="10.8515625" style="152" customWidth="1"/>
    <col min="25" max="16384" width="10.8515625" style="1" customWidth="1"/>
  </cols>
  <sheetData>
    <row r="1" spans="2:12" s="152" customFormat="1" ht="14.25">
      <c r="B1" s="142"/>
      <c r="C1" s="142"/>
      <c r="D1" s="142"/>
      <c r="E1" s="142"/>
      <c r="F1" s="142"/>
      <c r="G1" s="142"/>
      <c r="H1" s="157"/>
      <c r="I1" s="157"/>
      <c r="J1" s="158"/>
      <c r="K1" s="158"/>
      <c r="L1" s="160"/>
    </row>
    <row r="2" spans="2:12" s="152" customFormat="1" ht="23.25">
      <c r="B2" s="312" t="s">
        <v>197</v>
      </c>
      <c r="C2" s="312"/>
      <c r="D2" s="312"/>
      <c r="E2" s="312"/>
      <c r="F2" s="312"/>
      <c r="G2" s="312"/>
      <c r="H2" s="312"/>
      <c r="I2" s="157"/>
      <c r="J2" s="158"/>
      <c r="K2" s="158"/>
      <c r="L2" s="160"/>
    </row>
    <row r="3" spans="2:12" s="152" customFormat="1" ht="23.25">
      <c r="B3" s="323" t="s">
        <v>198</v>
      </c>
      <c r="C3" s="323"/>
      <c r="D3" s="323"/>
      <c r="E3" s="323"/>
      <c r="F3" s="323"/>
      <c r="G3" s="323"/>
      <c r="H3" s="323"/>
      <c r="I3" s="157"/>
      <c r="J3" s="158"/>
      <c r="K3" s="158"/>
      <c r="L3" s="160"/>
    </row>
    <row r="4" spans="2:12" s="152" customFormat="1" ht="20.25">
      <c r="B4" s="314" t="s">
        <v>199</v>
      </c>
      <c r="C4" s="314"/>
      <c r="D4" s="314"/>
      <c r="E4" s="314"/>
      <c r="F4" s="314"/>
      <c r="G4" s="314"/>
      <c r="H4" s="314"/>
      <c r="I4" s="157"/>
      <c r="J4" s="158"/>
      <c r="K4" s="158"/>
      <c r="L4" s="160"/>
    </row>
    <row r="5" spans="2:12" s="152" customFormat="1" ht="14.25">
      <c r="B5" s="153"/>
      <c r="C5" s="153"/>
      <c r="D5" s="153"/>
      <c r="E5" s="153"/>
      <c r="F5" s="153"/>
      <c r="G5" s="153"/>
      <c r="H5" s="157"/>
      <c r="I5" s="157"/>
      <c r="J5" s="158"/>
      <c r="K5" s="158"/>
      <c r="L5" s="160"/>
    </row>
    <row r="6" spans="2:12" ht="18" customHeight="1">
      <c r="B6" s="312" t="s">
        <v>25</v>
      </c>
      <c r="C6" s="312"/>
      <c r="D6" s="312"/>
      <c r="E6" s="312"/>
      <c r="F6" s="312"/>
      <c r="G6" s="312"/>
      <c r="H6" s="312"/>
      <c r="I6" s="14"/>
      <c r="J6" s="14"/>
      <c r="K6" s="14"/>
      <c r="L6" s="14"/>
    </row>
    <row r="7" spans="2:15" ht="18.75" customHeight="1">
      <c r="B7" s="334" t="s">
        <v>54</v>
      </c>
      <c r="C7" s="334"/>
      <c r="D7" s="334"/>
      <c r="E7" s="334"/>
      <c r="F7" s="334"/>
      <c r="G7" s="334"/>
      <c r="H7" s="334"/>
      <c r="I7" s="15"/>
      <c r="J7" s="15"/>
      <c r="K7" s="15"/>
      <c r="L7" s="15"/>
      <c r="O7" s="161"/>
    </row>
    <row r="8" spans="1:15" ht="20.25" customHeight="1">
      <c r="A8" s="112"/>
      <c r="B8" s="335" t="s">
        <v>186</v>
      </c>
      <c r="C8" s="335"/>
      <c r="D8" s="335"/>
      <c r="E8" s="335"/>
      <c r="F8" s="335"/>
      <c r="G8" s="335"/>
      <c r="H8" s="335"/>
      <c r="I8" s="113"/>
      <c r="J8" s="113"/>
      <c r="K8" s="113"/>
      <c r="L8" s="113"/>
      <c r="M8" s="31"/>
      <c r="O8" s="161"/>
    </row>
    <row r="9" spans="2:12" ht="18.75" thickBot="1">
      <c r="B9" s="336" t="s">
        <v>28</v>
      </c>
      <c r="C9" s="336"/>
      <c r="D9" s="336"/>
      <c r="E9" s="336"/>
      <c r="F9" s="336"/>
      <c r="G9" s="336"/>
      <c r="H9" s="336"/>
      <c r="I9" s="17"/>
      <c r="J9" s="17"/>
      <c r="K9" s="17"/>
      <c r="L9" s="17"/>
    </row>
    <row r="10" spans="2:15" ht="15.75" thickBot="1">
      <c r="B10" s="151" t="s">
        <v>29</v>
      </c>
      <c r="C10" s="56" t="s">
        <v>100</v>
      </c>
      <c r="D10" s="56" t="s">
        <v>98</v>
      </c>
      <c r="E10" s="57" t="s">
        <v>99</v>
      </c>
      <c r="F10" s="56" t="s">
        <v>92</v>
      </c>
      <c r="G10" s="56" t="s">
        <v>95</v>
      </c>
      <c r="H10" s="56" t="s">
        <v>202</v>
      </c>
      <c r="I10" s="152"/>
      <c r="J10" s="152"/>
      <c r="K10" s="152"/>
      <c r="O10" s="161"/>
    </row>
    <row r="11" spans="2:15" ht="15">
      <c r="B11" s="268" t="s">
        <v>55</v>
      </c>
      <c r="C11" s="26"/>
      <c r="D11" s="26"/>
      <c r="E11" s="26"/>
      <c r="F11" s="26"/>
      <c r="G11" s="270"/>
      <c r="H11" s="271"/>
      <c r="I11" s="152"/>
      <c r="J11" s="152"/>
      <c r="K11" s="152"/>
      <c r="O11" s="161"/>
    </row>
    <row r="12" spans="2:15" ht="15" customHeight="1">
      <c r="B12" s="178" t="s">
        <v>56</v>
      </c>
      <c r="C12" s="179">
        <v>280581761384</v>
      </c>
      <c r="D12" s="179">
        <v>308744311168</v>
      </c>
      <c r="E12" s="180">
        <v>250507008473</v>
      </c>
      <c r="F12" s="179">
        <v>373189942449</v>
      </c>
      <c r="G12" s="181">
        <v>442468743741</v>
      </c>
      <c r="H12" s="181">
        <v>494780419716</v>
      </c>
      <c r="I12" s="152"/>
      <c r="J12" s="152"/>
      <c r="K12" s="152"/>
      <c r="L12" s="182"/>
      <c r="O12" s="161"/>
    </row>
    <row r="13" spans="2:15" ht="15.75" customHeight="1">
      <c r="B13" s="178" t="s">
        <v>57</v>
      </c>
      <c r="C13" s="183">
        <v>1352557473</v>
      </c>
      <c r="D13" s="183">
        <v>1310360809</v>
      </c>
      <c r="E13" s="184">
        <v>1223612001</v>
      </c>
      <c r="F13" s="183">
        <v>1512084694</v>
      </c>
      <c r="G13" s="185">
        <v>2954301032</v>
      </c>
      <c r="H13" s="185">
        <v>2149425255</v>
      </c>
      <c r="I13" s="152"/>
      <c r="J13" s="152"/>
      <c r="K13" s="152"/>
      <c r="L13" s="182"/>
      <c r="O13" s="161"/>
    </row>
    <row r="14" spans="2:12" ht="18" customHeight="1">
      <c r="B14" s="178" t="s">
        <v>58</v>
      </c>
      <c r="C14" s="183">
        <v>12697953889</v>
      </c>
      <c r="D14" s="183">
        <v>12206261408</v>
      </c>
      <c r="E14" s="184">
        <v>8953789543</v>
      </c>
      <c r="F14" s="183">
        <v>14115699390</v>
      </c>
      <c r="G14" s="185">
        <v>11825335247</v>
      </c>
      <c r="H14" s="185">
        <v>16758770750</v>
      </c>
      <c r="I14" s="152"/>
      <c r="J14" s="152"/>
      <c r="K14" s="152"/>
      <c r="L14" s="182"/>
    </row>
    <row r="15" spans="2:12" ht="18" customHeight="1">
      <c r="B15" s="178" t="s">
        <v>59</v>
      </c>
      <c r="C15" s="183">
        <v>208279450</v>
      </c>
      <c r="D15" s="183">
        <v>286656349</v>
      </c>
      <c r="E15" s="184">
        <v>17786334451</v>
      </c>
      <c r="F15" s="183">
        <v>7642775882</v>
      </c>
      <c r="G15" s="185">
        <v>2037595781</v>
      </c>
      <c r="H15" s="185">
        <v>10051437641</v>
      </c>
      <c r="I15" s="152"/>
      <c r="J15" s="152"/>
      <c r="K15" s="152"/>
      <c r="L15" s="182"/>
    </row>
    <row r="16" spans="2:12" ht="18" customHeight="1">
      <c r="B16" s="178" t="s">
        <v>60</v>
      </c>
      <c r="C16" s="183">
        <v>2700000000</v>
      </c>
      <c r="D16" s="183">
        <v>3150000000</v>
      </c>
      <c r="E16" s="184">
        <v>0</v>
      </c>
      <c r="F16" s="183">
        <v>0</v>
      </c>
      <c r="G16" s="185">
        <v>3949012533</v>
      </c>
      <c r="H16" s="185">
        <v>9433608284</v>
      </c>
      <c r="I16" s="152"/>
      <c r="J16" s="152"/>
      <c r="K16" s="152"/>
      <c r="L16" s="182"/>
    </row>
    <row r="17" spans="2:12" ht="18" customHeight="1">
      <c r="B17" s="178" t="s">
        <v>61</v>
      </c>
      <c r="C17" s="183">
        <v>1942349373</v>
      </c>
      <c r="D17" s="183">
        <v>3741833248</v>
      </c>
      <c r="E17" s="184">
        <v>1745262128</v>
      </c>
      <c r="F17" s="183">
        <v>8008835403</v>
      </c>
      <c r="G17" s="185">
        <v>3160521360</v>
      </c>
      <c r="H17" s="185">
        <v>403712164</v>
      </c>
      <c r="I17" s="152"/>
      <c r="J17" s="152"/>
      <c r="K17" s="152"/>
      <c r="L17" s="182"/>
    </row>
    <row r="18" spans="2:12" ht="18" customHeight="1">
      <c r="B18" s="178" t="s">
        <v>62</v>
      </c>
      <c r="C18" s="183">
        <v>860940752</v>
      </c>
      <c r="D18" s="183">
        <v>607442839</v>
      </c>
      <c r="E18" s="184">
        <v>4863111835</v>
      </c>
      <c r="F18" s="183">
        <v>294894099</v>
      </c>
      <c r="G18" s="185">
        <v>292118838</v>
      </c>
      <c r="H18" s="185">
        <v>1079660158</v>
      </c>
      <c r="I18" s="152"/>
      <c r="J18" s="152"/>
      <c r="K18" s="152"/>
      <c r="L18" s="182"/>
    </row>
    <row r="19" spans="2:12" ht="18" customHeight="1">
      <c r="B19" s="178" t="s">
        <v>63</v>
      </c>
      <c r="C19" s="183">
        <v>4045261101</v>
      </c>
      <c r="D19" s="183">
        <v>4536355672</v>
      </c>
      <c r="E19" s="184">
        <v>5658119883</v>
      </c>
      <c r="F19" s="183">
        <v>5721035886</v>
      </c>
      <c r="G19" s="185">
        <v>12478281198</v>
      </c>
      <c r="H19" s="185">
        <v>9898753978</v>
      </c>
      <c r="I19" s="152"/>
      <c r="J19" s="152"/>
      <c r="K19" s="152"/>
      <c r="L19" s="182"/>
    </row>
    <row r="20" spans="2:12" ht="16.5" customHeight="1">
      <c r="B20" s="178" t="s">
        <v>64</v>
      </c>
      <c r="C20" s="183">
        <v>-76307941113</v>
      </c>
      <c r="D20" s="183">
        <v>-82283328118</v>
      </c>
      <c r="E20" s="184">
        <v>-89709367944</v>
      </c>
      <c r="F20" s="183">
        <v>-89733914693</v>
      </c>
      <c r="G20" s="185">
        <v>-199964118520</v>
      </c>
      <c r="H20" s="185">
        <v>-211891807310</v>
      </c>
      <c r="I20" s="152"/>
      <c r="J20" s="152"/>
      <c r="K20" s="152"/>
      <c r="L20" s="182"/>
    </row>
    <row r="21" spans="2:12" ht="18" customHeight="1">
      <c r="B21" s="178" t="s">
        <v>65</v>
      </c>
      <c r="C21" s="183">
        <v>-10016126651</v>
      </c>
      <c r="D21" s="183">
        <v>-10738844153</v>
      </c>
      <c r="E21" s="184">
        <v>-11683293306</v>
      </c>
      <c r="F21" s="183">
        <v>-11883398120</v>
      </c>
      <c r="G21" s="185">
        <v>-107490122052</v>
      </c>
      <c r="H21" s="185">
        <v>-118170560512</v>
      </c>
      <c r="I21" s="152"/>
      <c r="J21" s="152"/>
      <c r="K21" s="152"/>
      <c r="L21" s="182"/>
    </row>
    <row r="22" spans="2:12" ht="18" customHeight="1">
      <c r="B22" s="178" t="s">
        <v>66</v>
      </c>
      <c r="C22" s="183">
        <v>-91238538087</v>
      </c>
      <c r="D22" s="183">
        <v>-92496382159</v>
      </c>
      <c r="E22" s="184">
        <v>-146880043540</v>
      </c>
      <c r="F22" s="183">
        <v>-127235988878</v>
      </c>
      <c r="G22" s="185">
        <v>-13120423475</v>
      </c>
      <c r="H22" s="185">
        <v>-16226384624</v>
      </c>
      <c r="I22" s="152"/>
      <c r="J22" s="152"/>
      <c r="K22" s="152"/>
      <c r="L22" s="182"/>
    </row>
    <row r="23" spans="2:12" ht="18" customHeight="1">
      <c r="B23" s="178" t="s">
        <v>67</v>
      </c>
      <c r="C23" s="183">
        <v>-16410366115</v>
      </c>
      <c r="D23" s="183">
        <v>-17980103293</v>
      </c>
      <c r="E23" s="184">
        <v>-20060080929</v>
      </c>
      <c r="F23" s="183">
        <v>-21285184458</v>
      </c>
      <c r="G23" s="185">
        <v>-988128187</v>
      </c>
      <c r="H23" s="185">
        <v>-29527446447</v>
      </c>
      <c r="I23" s="152"/>
      <c r="J23" s="152"/>
      <c r="K23" s="152"/>
      <c r="L23" s="182"/>
    </row>
    <row r="24" spans="2:12" ht="18" customHeight="1">
      <c r="B24" s="178" t="s">
        <v>68</v>
      </c>
      <c r="C24" s="183">
        <v>-28066683610</v>
      </c>
      <c r="D24" s="183">
        <v>-36722126408</v>
      </c>
      <c r="E24" s="184">
        <v>-42332413480</v>
      </c>
      <c r="F24" s="183">
        <v>-43682665456</v>
      </c>
      <c r="G24" s="185">
        <v>-37674509481</v>
      </c>
      <c r="H24" s="185">
        <v>-41967607874</v>
      </c>
      <c r="I24" s="152"/>
      <c r="J24" s="152"/>
      <c r="K24" s="152"/>
      <c r="L24" s="182"/>
    </row>
    <row r="25" spans="2:13" ht="18" customHeight="1">
      <c r="B25" s="178" t="s">
        <v>69</v>
      </c>
      <c r="C25" s="183">
        <v>-47464696598</v>
      </c>
      <c r="D25" s="183">
        <v>-43999944730</v>
      </c>
      <c r="E25" s="184">
        <v>-43938790265</v>
      </c>
      <c r="F25" s="183">
        <v>-51759780916</v>
      </c>
      <c r="G25" s="185">
        <v>-74221989215</v>
      </c>
      <c r="H25" s="185">
        <v>-88639995681</v>
      </c>
      <c r="I25" s="152"/>
      <c r="J25" s="152"/>
      <c r="K25" s="152"/>
      <c r="L25" s="182"/>
      <c r="M25" s="149"/>
    </row>
    <row r="26" spans="2:13" ht="18" customHeight="1">
      <c r="B26" s="178" t="s">
        <v>70</v>
      </c>
      <c r="C26" s="183">
        <v>-5463979</v>
      </c>
      <c r="D26" s="183">
        <v>-303342761</v>
      </c>
      <c r="E26" s="184">
        <v>-147281654</v>
      </c>
      <c r="F26" s="183">
        <v>-2568301112</v>
      </c>
      <c r="G26" s="185">
        <v>-7368932078</v>
      </c>
      <c r="H26" s="185">
        <v>-11724534187</v>
      </c>
      <c r="I26" s="152"/>
      <c r="J26" s="152"/>
      <c r="K26" s="152"/>
      <c r="L26" s="182"/>
      <c r="M26" s="149"/>
    </row>
    <row r="27" spans="2:13" ht="18" customHeight="1">
      <c r="B27" s="178" t="s">
        <v>90</v>
      </c>
      <c r="C27" s="183">
        <v>-5850608333</v>
      </c>
      <c r="D27" s="183">
        <v>-3147604152</v>
      </c>
      <c r="E27" s="184">
        <v>-10447110785</v>
      </c>
      <c r="F27" s="183">
        <v>-2133774734</v>
      </c>
      <c r="G27" s="185">
        <v>-3563947805</v>
      </c>
      <c r="H27" s="185">
        <v>-6048973156</v>
      </c>
      <c r="I27" s="152"/>
      <c r="J27" s="152"/>
      <c r="K27" s="152"/>
      <c r="L27" s="182"/>
      <c r="M27" s="149"/>
    </row>
    <row r="28" spans="2:12" ht="18" customHeight="1" thickBot="1">
      <c r="B28" s="186" t="s">
        <v>72</v>
      </c>
      <c r="C28" s="187">
        <f aca="true" t="shared" si="0" ref="C28:H28">SUM(C12:C27)</f>
        <v>29028678936</v>
      </c>
      <c r="D28" s="187">
        <f t="shared" si="0"/>
        <v>46911545719</v>
      </c>
      <c r="E28" s="188">
        <f t="shared" si="0"/>
        <v>-74461143589</v>
      </c>
      <c r="F28" s="187">
        <f t="shared" si="0"/>
        <v>60202259436</v>
      </c>
      <c r="G28" s="189">
        <f t="shared" si="0"/>
        <v>34773738917</v>
      </c>
      <c r="H28" s="189">
        <f t="shared" si="0"/>
        <v>20358478155</v>
      </c>
      <c r="I28" s="152"/>
      <c r="J28" s="152"/>
      <c r="K28" s="152"/>
      <c r="L28" s="182"/>
    </row>
    <row r="29" spans="2:11" ht="18" customHeight="1">
      <c r="B29" s="268" t="s">
        <v>73</v>
      </c>
      <c r="C29" s="269"/>
      <c r="D29" s="269"/>
      <c r="E29" s="269"/>
      <c r="F29" s="269"/>
      <c r="G29" s="270"/>
      <c r="H29" s="271"/>
      <c r="I29" s="152"/>
      <c r="J29" s="152"/>
      <c r="K29" s="152"/>
    </row>
    <row r="30" spans="2:11" ht="18" customHeight="1">
      <c r="B30" s="190" t="s">
        <v>195</v>
      </c>
      <c r="C30" s="191"/>
      <c r="D30" s="191"/>
      <c r="E30" s="184"/>
      <c r="F30" s="191"/>
      <c r="G30" s="192"/>
      <c r="H30" s="192">
        <v>238721319</v>
      </c>
      <c r="I30" s="152"/>
      <c r="J30" s="152"/>
      <c r="K30" s="152"/>
    </row>
    <row r="31" spans="2:11" ht="18" customHeight="1">
      <c r="B31" s="190" t="s">
        <v>196</v>
      </c>
      <c r="C31" s="191"/>
      <c r="D31" s="191"/>
      <c r="E31" s="184"/>
      <c r="F31" s="191"/>
      <c r="G31" s="192"/>
      <c r="H31" s="192">
        <v>25265000</v>
      </c>
      <c r="I31" s="152"/>
      <c r="J31" s="152"/>
      <c r="K31" s="152"/>
    </row>
    <row r="32" spans="2:13" ht="15" customHeight="1">
      <c r="B32" s="190" t="s">
        <v>194</v>
      </c>
      <c r="C32" s="191">
        <v>40782263</v>
      </c>
      <c r="D32" s="191">
        <v>134895785</v>
      </c>
      <c r="E32" s="184">
        <v>43226838</v>
      </c>
      <c r="F32" s="191">
        <v>229823766</v>
      </c>
      <c r="G32" s="192">
        <v>162503907</v>
      </c>
      <c r="H32" s="192">
        <v>314814741</v>
      </c>
      <c r="I32" s="152"/>
      <c r="J32" s="152"/>
      <c r="K32" s="152"/>
      <c r="L32" s="182"/>
      <c r="M32" s="161"/>
    </row>
    <row r="33" spans="2:13" ht="15" customHeight="1">
      <c r="B33" s="190" t="s">
        <v>97</v>
      </c>
      <c r="C33" s="191">
        <v>0</v>
      </c>
      <c r="D33" s="191">
        <v>0</v>
      </c>
      <c r="E33" s="184">
        <v>0</v>
      </c>
      <c r="F33" s="191">
        <v>0</v>
      </c>
      <c r="G33" s="192">
        <v>374207772</v>
      </c>
      <c r="H33" s="192">
        <v>0</v>
      </c>
      <c r="I33" s="152"/>
      <c r="J33" s="152"/>
      <c r="K33" s="152"/>
      <c r="L33" s="182"/>
      <c r="M33" s="161"/>
    </row>
    <row r="34" spans="2:12" ht="18" customHeight="1">
      <c r="B34" s="190" t="s">
        <v>74</v>
      </c>
      <c r="C34" s="191">
        <v>-16225250403</v>
      </c>
      <c r="D34" s="191">
        <v>-28307443493</v>
      </c>
      <c r="E34" s="184">
        <v>-32342397029</v>
      </c>
      <c r="F34" s="191">
        <v>-9451245437</v>
      </c>
      <c r="G34" s="192">
        <v>-24059344018</v>
      </c>
      <c r="H34" s="192">
        <v>-32639240626</v>
      </c>
      <c r="I34" s="152"/>
      <c r="J34" s="152"/>
      <c r="K34" s="152"/>
      <c r="L34" s="182"/>
    </row>
    <row r="35" spans="2:12" ht="16.5" customHeight="1">
      <c r="B35" s="190" t="s">
        <v>75</v>
      </c>
      <c r="C35" s="191">
        <v>-97958104</v>
      </c>
      <c r="D35" s="191">
        <v>-291466152</v>
      </c>
      <c r="E35" s="184">
        <v>-337304631</v>
      </c>
      <c r="F35" s="191">
        <v>-98253502</v>
      </c>
      <c r="G35" s="192">
        <v>-50077148998</v>
      </c>
      <c r="H35" s="192">
        <v>-97457003</v>
      </c>
      <c r="I35" s="152"/>
      <c r="J35" s="152"/>
      <c r="K35" s="152"/>
      <c r="L35" s="182"/>
    </row>
    <row r="36" spans="2:12" ht="15" customHeight="1">
      <c r="B36" s="190" t="s">
        <v>76</v>
      </c>
      <c r="C36" s="191">
        <v>-2213878094</v>
      </c>
      <c r="D36" s="191">
        <v>-6078849492</v>
      </c>
      <c r="E36" s="184">
        <v>-1586610391</v>
      </c>
      <c r="F36" s="191">
        <v>-937499998</v>
      </c>
      <c r="G36" s="192">
        <v>-3635196004</v>
      </c>
      <c r="H36" s="192">
        <v>-2208950953</v>
      </c>
      <c r="I36" s="152"/>
      <c r="J36" s="152"/>
      <c r="K36" s="152"/>
      <c r="L36" s="182"/>
    </row>
    <row r="37" spans="2:12" ht="18" customHeight="1" thickBot="1">
      <c r="B37" s="186" t="s">
        <v>77</v>
      </c>
      <c r="C37" s="187">
        <f aca="true" t="shared" si="1" ref="C37:H37">SUM(C30:C36)</f>
        <v>-18496304338</v>
      </c>
      <c r="D37" s="187">
        <f t="shared" si="1"/>
        <v>-34542863352</v>
      </c>
      <c r="E37" s="187">
        <f t="shared" si="1"/>
        <v>-34223085213</v>
      </c>
      <c r="F37" s="187">
        <f t="shared" si="1"/>
        <v>-10257175171</v>
      </c>
      <c r="G37" s="187">
        <f t="shared" si="1"/>
        <v>-77234977341</v>
      </c>
      <c r="H37" s="187">
        <f t="shared" si="1"/>
        <v>-34366847522</v>
      </c>
      <c r="I37" s="152"/>
      <c r="J37" s="152"/>
      <c r="K37" s="152"/>
      <c r="L37" s="182"/>
    </row>
    <row r="38" spans="2:12" ht="18" customHeight="1">
      <c r="B38" s="272" t="s">
        <v>78</v>
      </c>
      <c r="C38" s="273"/>
      <c r="D38" s="273"/>
      <c r="E38" s="273"/>
      <c r="F38" s="273"/>
      <c r="G38" s="274"/>
      <c r="H38" s="275"/>
      <c r="I38" s="152"/>
      <c r="J38" s="152"/>
      <c r="K38" s="152"/>
      <c r="L38" s="182"/>
    </row>
    <row r="39" spans="2:12" ht="15" customHeight="1">
      <c r="B39" s="190" t="s">
        <v>79</v>
      </c>
      <c r="C39" s="191">
        <v>97924243331</v>
      </c>
      <c r="D39" s="191">
        <v>190103696118</v>
      </c>
      <c r="E39" s="184">
        <v>189778552104</v>
      </c>
      <c r="F39" s="191">
        <v>165677364564</v>
      </c>
      <c r="G39" s="191">
        <v>198883321197</v>
      </c>
      <c r="H39" s="191">
        <v>145932001701</v>
      </c>
      <c r="I39" s="152"/>
      <c r="J39" s="152"/>
      <c r="K39" s="152"/>
      <c r="L39" s="182"/>
    </row>
    <row r="40" spans="2:12" ht="12" customHeight="1">
      <c r="B40" s="190" t="s">
        <v>80</v>
      </c>
      <c r="C40" s="191">
        <v>14174502156</v>
      </c>
      <c r="D40" s="191">
        <v>6673874378</v>
      </c>
      <c r="E40" s="184">
        <v>27775579929</v>
      </c>
      <c r="F40" s="191">
        <v>5294808055</v>
      </c>
      <c r="G40" s="191">
        <v>34957279261</v>
      </c>
      <c r="H40" s="191">
        <v>67277154718</v>
      </c>
      <c r="I40" s="152"/>
      <c r="J40" s="152"/>
      <c r="K40" s="152"/>
      <c r="L40" s="182"/>
    </row>
    <row r="41" spans="2:12" ht="18" customHeight="1">
      <c r="B41" s="190" t="s">
        <v>63</v>
      </c>
      <c r="C41" s="191">
        <v>3466549340</v>
      </c>
      <c r="D41" s="191">
        <v>4570410902</v>
      </c>
      <c r="E41" s="184">
        <v>73203947852</v>
      </c>
      <c r="F41" s="191">
        <v>22370793557</v>
      </c>
      <c r="G41" s="191">
        <v>35879551803</v>
      </c>
      <c r="H41" s="191">
        <v>42570074368</v>
      </c>
      <c r="I41" s="152"/>
      <c r="J41" s="152"/>
      <c r="K41" s="152"/>
      <c r="L41" s="182"/>
    </row>
    <row r="42" spans="2:12" ht="16.5" customHeight="1">
      <c r="B42" s="190" t="s">
        <v>81</v>
      </c>
      <c r="C42" s="191">
        <v>-18602025312</v>
      </c>
      <c r="D42" s="191">
        <v>-41275650000</v>
      </c>
      <c r="E42" s="184">
        <v>-27044600000</v>
      </c>
      <c r="F42" s="191">
        <v>-17425852875</v>
      </c>
      <c r="G42" s="191">
        <v>-14714708493</v>
      </c>
      <c r="H42" s="191">
        <v>-29767480057</v>
      </c>
      <c r="I42" s="152"/>
      <c r="J42" s="152"/>
      <c r="K42" s="152"/>
      <c r="L42" s="182"/>
    </row>
    <row r="43" spans="2:12" ht="14.25" customHeight="1">
      <c r="B43" s="190" t="s">
        <v>82</v>
      </c>
      <c r="C43" s="191">
        <v>-54983968459</v>
      </c>
      <c r="D43" s="191">
        <v>-50096373084</v>
      </c>
      <c r="E43" s="184">
        <v>-62997603379</v>
      </c>
      <c r="F43" s="191">
        <v>-28718706870</v>
      </c>
      <c r="G43" s="191">
        <v>-26906704292</v>
      </c>
      <c r="H43" s="191">
        <v>-20145294828</v>
      </c>
      <c r="I43" s="152"/>
      <c r="J43" s="152"/>
      <c r="K43" s="152"/>
      <c r="L43" s="182"/>
    </row>
    <row r="44" spans="2:12" ht="16.5" customHeight="1">
      <c r="B44" s="190" t="s">
        <v>71</v>
      </c>
      <c r="C44" s="191">
        <v>-32468172552</v>
      </c>
      <c r="D44" s="191">
        <v>-54083040431</v>
      </c>
      <c r="E44" s="184">
        <v>-62944136915</v>
      </c>
      <c r="F44" s="191">
        <v>-87622489257</v>
      </c>
      <c r="G44" s="191">
        <v>-74841655381</v>
      </c>
      <c r="H44" s="191">
        <v>-117105834228</v>
      </c>
      <c r="I44" s="152"/>
      <c r="J44" s="152"/>
      <c r="K44" s="152"/>
      <c r="L44" s="182"/>
    </row>
    <row r="45" spans="2:12" ht="18" customHeight="1">
      <c r="B45" s="186" t="s">
        <v>83</v>
      </c>
      <c r="C45" s="195">
        <f aca="true" t="shared" si="2" ref="C45:H45">SUM(C39:C44)</f>
        <v>9511128504</v>
      </c>
      <c r="D45" s="195">
        <f t="shared" si="2"/>
        <v>55892917883</v>
      </c>
      <c r="E45" s="193">
        <f t="shared" si="2"/>
        <v>137771739591</v>
      </c>
      <c r="F45" s="195">
        <f t="shared" si="2"/>
        <v>59575917174</v>
      </c>
      <c r="G45" s="196">
        <f t="shared" si="2"/>
        <v>153257084095</v>
      </c>
      <c r="H45" s="196">
        <f t="shared" si="2"/>
        <v>88760621674</v>
      </c>
      <c r="I45" s="152"/>
      <c r="J45" s="152"/>
      <c r="K45" s="152"/>
      <c r="L45" s="182"/>
    </row>
    <row r="46" spans="2:12" ht="15.75" customHeight="1">
      <c r="B46" s="190" t="s">
        <v>84</v>
      </c>
      <c r="C46" s="197">
        <f>+C28+C37+C45</f>
        <v>20043503102</v>
      </c>
      <c r="D46" s="197">
        <f>+D28+D37+D45</f>
        <v>68261600250</v>
      </c>
      <c r="E46" s="197">
        <f>+E28+E37+E45</f>
        <v>29087510789</v>
      </c>
      <c r="F46" s="197">
        <f>+F28+F37+F45</f>
        <v>109521001439</v>
      </c>
      <c r="G46" s="192">
        <f>+G28+G37+G45</f>
        <v>110795845671</v>
      </c>
      <c r="H46" s="192">
        <f>+H28+H37+H45+3</f>
        <v>74752252310</v>
      </c>
      <c r="I46" s="152"/>
      <c r="J46" s="152"/>
      <c r="K46" s="152"/>
      <c r="L46" s="182"/>
    </row>
    <row r="47" spans="2:12" ht="18" customHeight="1" thickBot="1">
      <c r="B47" s="190" t="s">
        <v>85</v>
      </c>
      <c r="C47" s="198">
        <v>18544164091</v>
      </c>
      <c r="D47" s="198">
        <v>40104699382</v>
      </c>
      <c r="E47" s="184">
        <v>48239159054</v>
      </c>
      <c r="F47" s="198">
        <v>173074676912</v>
      </c>
      <c r="G47" s="199">
        <v>146973278604</v>
      </c>
      <c r="H47" s="199">
        <v>169335100215</v>
      </c>
      <c r="I47" s="152"/>
      <c r="J47" s="152"/>
      <c r="K47" s="152"/>
      <c r="L47" s="182"/>
    </row>
    <row r="48" spans="2:12" ht="18" customHeight="1">
      <c r="B48" s="194" t="s">
        <v>86</v>
      </c>
      <c r="C48" s="200">
        <f aca="true" t="shared" si="3" ref="C48:H48">C46+C47</f>
        <v>38587667193</v>
      </c>
      <c r="D48" s="200">
        <f t="shared" si="3"/>
        <v>108366299632</v>
      </c>
      <c r="E48" s="201">
        <f t="shared" si="3"/>
        <v>77326669843</v>
      </c>
      <c r="F48" s="200">
        <f t="shared" si="3"/>
        <v>282595678351</v>
      </c>
      <c r="G48" s="200">
        <f t="shared" si="3"/>
        <v>257769124275</v>
      </c>
      <c r="H48" s="200">
        <f t="shared" si="3"/>
        <v>244087352525</v>
      </c>
      <c r="I48" s="152"/>
      <c r="J48" s="152"/>
      <c r="K48" s="152"/>
      <c r="L48" s="182"/>
    </row>
    <row r="49" spans="2:12" ht="18" customHeight="1">
      <c r="B49" s="277" t="s">
        <v>105</v>
      </c>
      <c r="C49" s="276">
        <f>+C48-ESF!C14</f>
        <v>0</v>
      </c>
      <c r="D49" s="276">
        <f>+D48-ESF!E14</f>
        <v>0</v>
      </c>
      <c r="E49" s="276">
        <f>+E48-ESF!G14</f>
        <v>0</v>
      </c>
      <c r="F49" s="276">
        <f>+F48-ESF!I14</f>
        <v>0</v>
      </c>
      <c r="G49" s="276">
        <f>+G48-ESF!K14</f>
        <v>0</v>
      </c>
      <c r="H49" s="276">
        <f>+H48-ESF!M14</f>
        <v>0</v>
      </c>
      <c r="I49" s="152"/>
      <c r="J49" s="152"/>
      <c r="K49" s="152"/>
      <c r="L49" s="182"/>
    </row>
    <row r="50" spans="2:16" s="162" customFormat="1" ht="15">
      <c r="B50" s="158" t="str">
        <f>+ESF!B47</f>
        <v>Fuente: elaborado por la Dirección de Análisis de la Información Financiera, de la Dirección General de Contabilidad Gubernamental</v>
      </c>
      <c r="C50" s="169"/>
      <c r="D50" s="169"/>
      <c r="E50" s="169"/>
      <c r="F50" s="169"/>
      <c r="G50" s="169"/>
      <c r="H50" s="157"/>
      <c r="I50" s="157"/>
      <c r="J50" s="158"/>
      <c r="K50" s="158"/>
      <c r="L50" s="160"/>
      <c r="M50" s="152"/>
      <c r="N50" s="152"/>
      <c r="O50" s="152"/>
      <c r="P50" s="152"/>
    </row>
    <row r="51" spans="2:16" s="162" customFormat="1" ht="15">
      <c r="B51" s="158" t="s">
        <v>203</v>
      </c>
      <c r="C51" s="169"/>
      <c r="D51" s="169"/>
      <c r="E51" s="169"/>
      <c r="F51" s="169"/>
      <c r="G51" s="142"/>
      <c r="H51" s="157"/>
      <c r="I51" s="157"/>
      <c r="J51" s="158"/>
      <c r="K51" s="158"/>
      <c r="L51" s="160"/>
      <c r="M51" s="152"/>
      <c r="N51" s="152"/>
      <c r="O51" s="152"/>
      <c r="P51" s="152"/>
    </row>
    <row r="52" spans="2:16" s="162" customFormat="1" ht="15">
      <c r="B52" s="142"/>
      <c r="C52" s="142"/>
      <c r="D52" s="142"/>
      <c r="E52" s="142"/>
      <c r="F52" s="142"/>
      <c r="G52" s="142"/>
      <c r="H52" s="155"/>
      <c r="I52" s="157"/>
      <c r="J52" s="158"/>
      <c r="K52" s="158"/>
      <c r="L52" s="160"/>
      <c r="M52" s="152"/>
      <c r="N52" s="152"/>
      <c r="O52" s="152"/>
      <c r="P52" s="152"/>
    </row>
    <row r="53" spans="7:16" s="162" customFormat="1" ht="15">
      <c r="G53" s="142"/>
      <c r="H53" s="157"/>
      <c r="I53" s="157"/>
      <c r="J53" s="158"/>
      <c r="K53" s="158"/>
      <c r="L53" s="160"/>
      <c r="M53" s="152"/>
      <c r="N53" s="152"/>
      <c r="O53" s="152"/>
      <c r="P53" s="152"/>
    </row>
    <row r="54" spans="2:12" s="152" customFormat="1" ht="15">
      <c r="B54" s="142"/>
      <c r="C54" s="142"/>
      <c r="D54" s="142"/>
      <c r="E54" s="142"/>
      <c r="F54" s="142"/>
      <c r="G54" s="142"/>
      <c r="H54" s="157"/>
      <c r="I54" s="157"/>
      <c r="J54" s="158"/>
      <c r="K54" s="158"/>
      <c r="L54" s="160"/>
    </row>
    <row r="55" spans="2:13" s="152" customFormat="1" ht="15">
      <c r="B55" s="142"/>
      <c r="C55" s="142"/>
      <c r="D55" s="142"/>
      <c r="E55" s="142"/>
      <c r="F55" s="142"/>
      <c r="G55" s="142"/>
      <c r="H55" s="157"/>
      <c r="I55" s="157"/>
      <c r="J55" s="158"/>
      <c r="K55" s="158"/>
      <c r="L55" s="163"/>
      <c r="M55" s="164"/>
    </row>
    <row r="56" spans="2:13" s="152" customFormat="1" ht="15">
      <c r="B56" s="142"/>
      <c r="C56" s="142"/>
      <c r="D56" s="142"/>
      <c r="E56" s="142"/>
      <c r="F56" s="142"/>
      <c r="G56" s="142"/>
      <c r="H56" s="157"/>
      <c r="I56" s="157"/>
      <c r="J56" s="158"/>
      <c r="K56" s="158"/>
      <c r="L56" s="160"/>
      <c r="M56" s="165"/>
    </row>
    <row r="57" spans="2:13" s="152" customFormat="1" ht="54" customHeight="1">
      <c r="B57" s="142"/>
      <c r="C57" s="142"/>
      <c r="D57" s="142"/>
      <c r="E57" s="142"/>
      <c r="F57" s="142"/>
      <c r="G57" s="142"/>
      <c r="H57" s="157"/>
      <c r="I57" s="157"/>
      <c r="J57" s="166"/>
      <c r="K57" s="158"/>
      <c r="L57" s="167"/>
      <c r="M57" s="168"/>
    </row>
    <row r="58" spans="2:13" s="152" customFormat="1" ht="64.5" customHeight="1">
      <c r="B58" s="142"/>
      <c r="C58" s="142"/>
      <c r="D58" s="142"/>
      <c r="E58" s="142"/>
      <c r="F58" s="142"/>
      <c r="G58" s="142"/>
      <c r="H58" s="157"/>
      <c r="I58" s="157"/>
      <c r="J58" s="166"/>
      <c r="K58" s="158"/>
      <c r="L58" s="167"/>
      <c r="M58" s="168"/>
    </row>
    <row r="59" spans="2:13" s="152" customFormat="1" ht="72.75" customHeight="1">
      <c r="B59" s="142"/>
      <c r="C59" s="142"/>
      <c r="D59" s="142"/>
      <c r="E59" s="142"/>
      <c r="F59" s="142"/>
      <c r="G59" s="142"/>
      <c r="H59" s="157"/>
      <c r="I59" s="157"/>
      <c r="J59" s="166"/>
      <c r="K59" s="158"/>
      <c r="L59" s="167"/>
      <c r="M59" s="168"/>
    </row>
    <row r="60" spans="2:12" s="152" customFormat="1" ht="15">
      <c r="B60" s="142"/>
      <c r="C60" s="142"/>
      <c r="D60" s="142"/>
      <c r="E60" s="142"/>
      <c r="F60" s="142"/>
      <c r="G60" s="142"/>
      <c r="H60" s="157"/>
      <c r="I60" s="157"/>
      <c r="J60" s="158"/>
      <c r="K60" s="158"/>
      <c r="L60" s="160"/>
    </row>
    <row r="61" spans="2:12" s="152" customFormat="1" ht="15">
      <c r="B61" s="142"/>
      <c r="C61" s="142"/>
      <c r="D61" s="142"/>
      <c r="E61" s="142"/>
      <c r="F61" s="142"/>
      <c r="G61" s="142"/>
      <c r="H61" s="157"/>
      <c r="I61" s="157"/>
      <c r="J61" s="158"/>
      <c r="K61" s="158"/>
      <c r="L61" s="160"/>
    </row>
    <row r="62" spans="2:12" s="152" customFormat="1" ht="15">
      <c r="B62" s="142"/>
      <c r="C62" s="142"/>
      <c r="D62" s="142"/>
      <c r="E62" s="142"/>
      <c r="F62" s="142"/>
      <c r="G62" s="142"/>
      <c r="H62" s="157"/>
      <c r="I62" s="157"/>
      <c r="J62" s="158"/>
      <c r="K62" s="158"/>
      <c r="L62" s="160"/>
    </row>
    <row r="63" spans="2:12" s="152" customFormat="1" ht="15">
      <c r="B63" s="142"/>
      <c r="C63" s="142"/>
      <c r="D63" s="142"/>
      <c r="E63" s="142"/>
      <c r="F63" s="142"/>
      <c r="G63" s="142"/>
      <c r="H63" s="157"/>
      <c r="I63" s="157"/>
      <c r="J63" s="158"/>
      <c r="K63" s="158"/>
      <c r="L63" s="160"/>
    </row>
    <row r="64" spans="2:12" s="152" customFormat="1" ht="15">
      <c r="B64" s="142"/>
      <c r="C64" s="142"/>
      <c r="D64" s="142"/>
      <c r="E64" s="142"/>
      <c r="F64" s="142"/>
      <c r="G64" s="142"/>
      <c r="H64" s="157"/>
      <c r="I64" s="157"/>
      <c r="J64" s="158"/>
      <c r="K64" s="158"/>
      <c r="L64" s="160"/>
    </row>
    <row r="65" spans="2:12" s="152" customFormat="1" ht="15">
      <c r="B65" s="142"/>
      <c r="C65" s="142"/>
      <c r="D65" s="142"/>
      <c r="E65" s="142"/>
      <c r="F65" s="142"/>
      <c r="G65" s="142"/>
      <c r="H65" s="157"/>
      <c r="I65" s="157"/>
      <c r="J65" s="158"/>
      <c r="K65" s="158"/>
      <c r="L65" s="160"/>
    </row>
    <row r="66" spans="2:12" s="152" customFormat="1" ht="15">
      <c r="B66" s="142"/>
      <c r="C66" s="142"/>
      <c r="D66" s="142"/>
      <c r="E66" s="142"/>
      <c r="F66" s="142"/>
      <c r="G66" s="142"/>
      <c r="H66" s="157"/>
      <c r="I66" s="157"/>
      <c r="J66" s="158"/>
      <c r="K66" s="158"/>
      <c r="L66" s="160"/>
    </row>
    <row r="67" spans="2:12" s="152" customFormat="1" ht="15">
      <c r="B67" s="142"/>
      <c r="C67" s="142"/>
      <c r="D67" s="142"/>
      <c r="E67" s="142"/>
      <c r="F67" s="142"/>
      <c r="G67" s="142"/>
      <c r="H67" s="157"/>
      <c r="I67" s="157"/>
      <c r="J67" s="158"/>
      <c r="K67" s="158"/>
      <c r="L67" s="160"/>
    </row>
    <row r="68" spans="2:12" s="152" customFormat="1" ht="15">
      <c r="B68" s="142"/>
      <c r="C68" s="142"/>
      <c r="D68" s="142"/>
      <c r="E68" s="142"/>
      <c r="F68" s="142"/>
      <c r="G68" s="142"/>
      <c r="H68" s="157"/>
      <c r="I68" s="157"/>
      <c r="J68" s="158"/>
      <c r="K68" s="158"/>
      <c r="L68" s="160"/>
    </row>
    <row r="69" spans="2:12" s="152" customFormat="1" ht="15">
      <c r="B69" s="142"/>
      <c r="C69" s="142"/>
      <c r="D69" s="142"/>
      <c r="E69" s="142"/>
      <c r="F69" s="142"/>
      <c r="G69" s="142"/>
      <c r="H69" s="157"/>
      <c r="I69" s="157"/>
      <c r="J69" s="158"/>
      <c r="K69" s="158"/>
      <c r="L69" s="160"/>
    </row>
    <row r="70" spans="2:12" s="152" customFormat="1" ht="15">
      <c r="B70" s="142"/>
      <c r="C70" s="142"/>
      <c r="D70" s="142"/>
      <c r="E70" s="142"/>
      <c r="F70" s="142"/>
      <c r="G70" s="142"/>
      <c r="H70" s="157"/>
      <c r="I70" s="157"/>
      <c r="J70" s="158"/>
      <c r="K70" s="158"/>
      <c r="L70" s="160"/>
    </row>
    <row r="71" spans="2:12" s="152" customFormat="1" ht="15">
      <c r="B71" s="142"/>
      <c r="C71" s="142"/>
      <c r="D71" s="142"/>
      <c r="E71" s="142"/>
      <c r="F71" s="142"/>
      <c r="G71" s="142"/>
      <c r="H71" s="157"/>
      <c r="I71" s="157"/>
      <c r="J71" s="158"/>
      <c r="K71" s="158"/>
      <c r="L71" s="160"/>
    </row>
    <row r="72" spans="2:12" s="152" customFormat="1" ht="15">
      <c r="B72" s="142"/>
      <c r="C72" s="142"/>
      <c r="D72" s="142"/>
      <c r="E72" s="142"/>
      <c r="F72" s="142"/>
      <c r="G72" s="142"/>
      <c r="H72" s="157"/>
      <c r="I72" s="157"/>
      <c r="J72" s="158"/>
      <c r="K72" s="158"/>
      <c r="L72" s="160"/>
    </row>
    <row r="73" spans="2:12" s="152" customFormat="1" ht="15">
      <c r="B73" s="142"/>
      <c r="C73" s="142"/>
      <c r="D73" s="142"/>
      <c r="E73" s="142"/>
      <c r="F73" s="142"/>
      <c r="G73" s="142"/>
      <c r="H73" s="157"/>
      <c r="I73" s="157"/>
      <c r="J73" s="158"/>
      <c r="K73" s="158"/>
      <c r="L73" s="160"/>
    </row>
    <row r="74" spans="2:12" s="152" customFormat="1" ht="15">
      <c r="B74" s="142"/>
      <c r="C74" s="142"/>
      <c r="D74" s="142"/>
      <c r="E74" s="142"/>
      <c r="F74" s="142"/>
      <c r="G74" s="142"/>
      <c r="H74" s="157"/>
      <c r="I74" s="157"/>
      <c r="J74" s="158"/>
      <c r="K74" s="158"/>
      <c r="L74" s="160"/>
    </row>
    <row r="75" spans="2:12" s="152" customFormat="1" ht="15">
      <c r="B75" s="142"/>
      <c r="C75" s="142"/>
      <c r="D75" s="142"/>
      <c r="E75" s="142"/>
      <c r="F75" s="142"/>
      <c r="G75" s="142"/>
      <c r="H75" s="157"/>
      <c r="I75" s="157"/>
      <c r="J75" s="158"/>
      <c r="K75" s="158"/>
      <c r="L75" s="160"/>
    </row>
    <row r="76" spans="2:12" s="152" customFormat="1" ht="15">
      <c r="B76" s="142"/>
      <c r="C76" s="142"/>
      <c r="D76" s="142"/>
      <c r="E76" s="142"/>
      <c r="F76" s="142"/>
      <c r="G76" s="142"/>
      <c r="H76" s="157"/>
      <c r="I76" s="157"/>
      <c r="J76" s="158"/>
      <c r="K76" s="158"/>
      <c r="L76" s="160"/>
    </row>
    <row r="77" spans="2:12" s="152" customFormat="1" ht="15">
      <c r="B77" s="142"/>
      <c r="C77" s="142"/>
      <c r="D77" s="142"/>
      <c r="E77" s="142"/>
      <c r="F77" s="142"/>
      <c r="G77" s="142"/>
      <c r="H77" s="157"/>
      <c r="I77" s="157"/>
      <c r="J77" s="158"/>
      <c r="K77" s="158"/>
      <c r="L77" s="160"/>
    </row>
    <row r="78" spans="2:12" s="152" customFormat="1" ht="15">
      <c r="B78" s="142"/>
      <c r="C78" s="142"/>
      <c r="D78" s="142"/>
      <c r="E78" s="142"/>
      <c r="F78" s="142"/>
      <c r="G78" s="142"/>
      <c r="H78" s="157"/>
      <c r="I78" s="157"/>
      <c r="J78" s="158"/>
      <c r="K78" s="158"/>
      <c r="L78" s="160"/>
    </row>
    <row r="79" spans="2:12" s="152" customFormat="1" ht="15">
      <c r="B79" s="142"/>
      <c r="C79" s="142"/>
      <c r="D79" s="142"/>
      <c r="E79" s="142"/>
      <c r="F79" s="142"/>
      <c r="G79" s="142"/>
      <c r="H79" s="157"/>
      <c r="I79" s="157"/>
      <c r="J79" s="158"/>
      <c r="K79" s="158"/>
      <c r="L79" s="160"/>
    </row>
    <row r="80" spans="2:12" s="152" customFormat="1" ht="15">
      <c r="B80" s="142"/>
      <c r="C80" s="142"/>
      <c r="D80" s="142"/>
      <c r="E80" s="142"/>
      <c r="F80" s="142"/>
      <c r="G80" s="142"/>
      <c r="H80" s="157"/>
      <c r="I80" s="157"/>
      <c r="J80" s="158"/>
      <c r="K80" s="158"/>
      <c r="L80" s="160"/>
    </row>
    <row r="81" spans="2:12" s="152" customFormat="1" ht="15">
      <c r="B81" s="142"/>
      <c r="C81" s="142"/>
      <c r="D81" s="142"/>
      <c r="E81" s="142"/>
      <c r="F81" s="142"/>
      <c r="G81" s="142"/>
      <c r="H81" s="157"/>
      <c r="I81" s="157"/>
      <c r="J81" s="158"/>
      <c r="K81" s="158"/>
      <c r="L81" s="160"/>
    </row>
    <row r="82" spans="2:12" s="152" customFormat="1" ht="15">
      <c r="B82" s="142"/>
      <c r="C82" s="142"/>
      <c r="D82" s="142"/>
      <c r="E82" s="142"/>
      <c r="F82" s="142"/>
      <c r="G82" s="142"/>
      <c r="H82" s="157"/>
      <c r="I82" s="157"/>
      <c r="J82" s="158"/>
      <c r="K82" s="158"/>
      <c r="L82" s="160"/>
    </row>
    <row r="83" spans="2:12" s="152" customFormat="1" ht="15">
      <c r="B83" s="142"/>
      <c r="C83" s="142"/>
      <c r="D83" s="142"/>
      <c r="E83" s="142"/>
      <c r="F83" s="142"/>
      <c r="G83" s="142"/>
      <c r="H83" s="157"/>
      <c r="I83" s="157"/>
      <c r="J83" s="158"/>
      <c r="K83" s="158"/>
      <c r="L83" s="160"/>
    </row>
    <row r="84" spans="2:12" s="152" customFormat="1" ht="15">
      <c r="B84" s="142"/>
      <c r="C84" s="142"/>
      <c r="D84" s="142"/>
      <c r="E84" s="142"/>
      <c r="F84" s="142"/>
      <c r="G84" s="142"/>
      <c r="H84" s="157"/>
      <c r="I84" s="157"/>
      <c r="J84" s="158"/>
      <c r="K84" s="158"/>
      <c r="L84" s="160"/>
    </row>
    <row r="85" spans="2:12" s="152" customFormat="1" ht="15">
      <c r="B85" s="142"/>
      <c r="C85" s="142"/>
      <c r="D85" s="142"/>
      <c r="E85" s="142"/>
      <c r="F85" s="142"/>
      <c r="G85" s="142"/>
      <c r="H85" s="157"/>
      <c r="I85" s="157"/>
      <c r="J85" s="158"/>
      <c r="K85" s="158"/>
      <c r="L85" s="160"/>
    </row>
    <row r="86" spans="2:12" s="152" customFormat="1" ht="15">
      <c r="B86" s="142"/>
      <c r="C86" s="142"/>
      <c r="D86" s="142"/>
      <c r="E86" s="142"/>
      <c r="F86" s="142"/>
      <c r="G86" s="142"/>
      <c r="H86" s="157"/>
      <c r="I86" s="157"/>
      <c r="J86" s="158"/>
      <c r="K86" s="158"/>
      <c r="L86" s="160"/>
    </row>
    <row r="87" spans="2:12" s="152" customFormat="1" ht="15">
      <c r="B87" s="142"/>
      <c r="C87" s="142"/>
      <c r="D87" s="142"/>
      <c r="E87" s="142"/>
      <c r="F87" s="142"/>
      <c r="G87" s="142"/>
      <c r="H87" s="157"/>
      <c r="I87" s="157"/>
      <c r="J87" s="158"/>
      <c r="K87" s="158"/>
      <c r="L87" s="160"/>
    </row>
    <row r="88" spans="2:12" s="152" customFormat="1" ht="15">
      <c r="B88" s="142"/>
      <c r="C88" s="142"/>
      <c r="D88" s="142"/>
      <c r="E88" s="142"/>
      <c r="F88" s="142"/>
      <c r="G88" s="142"/>
      <c r="H88" s="157"/>
      <c r="I88" s="157"/>
      <c r="J88" s="158"/>
      <c r="K88" s="158"/>
      <c r="L88" s="160"/>
    </row>
    <row r="89" spans="2:12" s="152" customFormat="1" ht="15">
      <c r="B89" s="142"/>
      <c r="C89" s="142"/>
      <c r="D89" s="142"/>
      <c r="E89" s="142"/>
      <c r="F89" s="142"/>
      <c r="G89" s="142"/>
      <c r="H89" s="157"/>
      <c r="I89" s="157"/>
      <c r="J89" s="158"/>
      <c r="K89" s="158"/>
      <c r="L89" s="160"/>
    </row>
    <row r="90" spans="2:12" s="152" customFormat="1" ht="15">
      <c r="B90" s="142"/>
      <c r="C90" s="142"/>
      <c r="D90" s="142"/>
      <c r="E90" s="142"/>
      <c r="F90" s="142"/>
      <c r="G90" s="142"/>
      <c r="H90" s="157"/>
      <c r="I90" s="157"/>
      <c r="J90" s="158"/>
      <c r="K90" s="158"/>
      <c r="L90" s="160"/>
    </row>
    <row r="91" spans="2:12" s="152" customFormat="1" ht="15">
      <c r="B91" s="142"/>
      <c r="C91" s="142"/>
      <c r="D91" s="142"/>
      <c r="E91" s="142"/>
      <c r="F91" s="142"/>
      <c r="G91" s="142"/>
      <c r="H91" s="157"/>
      <c r="I91" s="157"/>
      <c r="J91" s="158"/>
      <c r="K91" s="158"/>
      <c r="L91" s="160"/>
    </row>
    <row r="92" spans="2:12" s="152" customFormat="1" ht="15">
      <c r="B92" s="142"/>
      <c r="C92" s="142"/>
      <c r="D92" s="142"/>
      <c r="E92" s="142"/>
      <c r="F92" s="142"/>
      <c r="G92" s="142"/>
      <c r="H92" s="157"/>
      <c r="I92" s="157"/>
      <c r="J92" s="158"/>
      <c r="K92" s="158"/>
      <c r="L92" s="160"/>
    </row>
    <row r="93" spans="2:12" s="152" customFormat="1" ht="15">
      <c r="B93" s="142"/>
      <c r="C93" s="142"/>
      <c r="D93" s="142"/>
      <c r="E93" s="142"/>
      <c r="F93" s="142"/>
      <c r="G93" s="142"/>
      <c r="H93" s="157"/>
      <c r="I93" s="157"/>
      <c r="J93" s="158"/>
      <c r="K93" s="158"/>
      <c r="L93" s="160"/>
    </row>
    <row r="94" spans="2:12" s="152" customFormat="1" ht="15">
      <c r="B94" s="142"/>
      <c r="C94" s="142"/>
      <c r="D94" s="142"/>
      <c r="E94" s="142"/>
      <c r="F94" s="142"/>
      <c r="G94" s="142"/>
      <c r="H94" s="157"/>
      <c r="I94" s="157"/>
      <c r="J94" s="158"/>
      <c r="K94" s="158"/>
      <c r="L94" s="160"/>
    </row>
    <row r="95" spans="2:12" s="152" customFormat="1" ht="15">
      <c r="B95" s="142"/>
      <c r="C95" s="142"/>
      <c r="D95" s="142"/>
      <c r="E95" s="142"/>
      <c r="F95" s="142"/>
      <c r="G95" s="142"/>
      <c r="H95" s="157"/>
      <c r="I95" s="157"/>
      <c r="J95" s="158"/>
      <c r="K95" s="158"/>
      <c r="L95" s="160"/>
    </row>
    <row r="96" spans="2:12" s="152" customFormat="1" ht="15">
      <c r="B96" s="142"/>
      <c r="C96" s="142"/>
      <c r="D96" s="142"/>
      <c r="E96" s="142"/>
      <c r="F96" s="142"/>
      <c r="G96" s="142"/>
      <c r="H96" s="157"/>
      <c r="I96" s="157"/>
      <c r="J96" s="158"/>
      <c r="K96" s="158"/>
      <c r="L96" s="160"/>
    </row>
    <row r="97" spans="2:12" s="152" customFormat="1" ht="15">
      <c r="B97" s="142"/>
      <c r="C97" s="142"/>
      <c r="D97" s="142"/>
      <c r="E97" s="142"/>
      <c r="F97" s="142"/>
      <c r="G97" s="142"/>
      <c r="H97" s="157"/>
      <c r="I97" s="157"/>
      <c r="J97" s="158"/>
      <c r="K97" s="158"/>
      <c r="L97" s="160"/>
    </row>
    <row r="98" spans="2:12" s="152" customFormat="1" ht="15">
      <c r="B98" s="142"/>
      <c r="C98" s="142"/>
      <c r="D98" s="142"/>
      <c r="E98" s="142"/>
      <c r="F98" s="142"/>
      <c r="G98" s="142"/>
      <c r="H98" s="157"/>
      <c r="I98" s="157"/>
      <c r="J98" s="158"/>
      <c r="K98" s="158"/>
      <c r="L98" s="160"/>
    </row>
    <row r="99" spans="2:12" s="152" customFormat="1" ht="15">
      <c r="B99" s="142"/>
      <c r="C99" s="142"/>
      <c r="D99" s="142"/>
      <c r="E99" s="142"/>
      <c r="F99" s="142"/>
      <c r="G99" s="142"/>
      <c r="H99" s="157"/>
      <c r="I99" s="157"/>
      <c r="J99" s="158"/>
      <c r="K99" s="158"/>
      <c r="L99" s="160"/>
    </row>
    <row r="100" spans="2:12" s="152" customFormat="1" ht="15">
      <c r="B100" s="142"/>
      <c r="C100" s="142"/>
      <c r="D100" s="142"/>
      <c r="E100" s="142"/>
      <c r="F100" s="142"/>
      <c r="G100" s="142"/>
      <c r="H100" s="157"/>
      <c r="I100" s="157"/>
      <c r="J100" s="158"/>
      <c r="K100" s="158"/>
      <c r="L100" s="160"/>
    </row>
    <row r="101" spans="2:12" s="152" customFormat="1" ht="15">
      <c r="B101" s="142"/>
      <c r="C101" s="142"/>
      <c r="D101" s="142"/>
      <c r="E101" s="142"/>
      <c r="F101" s="142"/>
      <c r="G101" s="142"/>
      <c r="H101" s="157"/>
      <c r="I101" s="157"/>
      <c r="J101" s="158"/>
      <c r="K101" s="158"/>
      <c r="L101" s="160"/>
    </row>
    <row r="102" spans="2:12" s="152" customFormat="1" ht="15">
      <c r="B102" s="142"/>
      <c r="C102" s="142"/>
      <c r="D102" s="142"/>
      <c r="E102" s="142"/>
      <c r="F102" s="142"/>
      <c r="G102" s="142"/>
      <c r="H102" s="157"/>
      <c r="I102" s="157"/>
      <c r="J102" s="158"/>
      <c r="K102" s="158"/>
      <c r="L102" s="160"/>
    </row>
    <row r="103" spans="2:12" s="152" customFormat="1" ht="15">
      <c r="B103" s="142"/>
      <c r="C103" s="142"/>
      <c r="D103" s="142"/>
      <c r="E103" s="142"/>
      <c r="F103" s="142"/>
      <c r="G103" s="142"/>
      <c r="H103" s="157"/>
      <c r="I103" s="157"/>
      <c r="J103" s="158"/>
      <c r="K103" s="158"/>
      <c r="L103" s="160"/>
    </row>
    <row r="104" spans="2:12" s="152" customFormat="1" ht="15">
      <c r="B104" s="142"/>
      <c r="C104" s="142"/>
      <c r="D104" s="142"/>
      <c r="E104" s="142"/>
      <c r="F104" s="142"/>
      <c r="G104" s="142"/>
      <c r="H104" s="157"/>
      <c r="I104" s="157"/>
      <c r="J104" s="158"/>
      <c r="K104" s="158"/>
      <c r="L104" s="160"/>
    </row>
    <row r="105" spans="2:12" s="152" customFormat="1" ht="15">
      <c r="B105" s="142"/>
      <c r="C105" s="142"/>
      <c r="D105" s="142"/>
      <c r="E105" s="142"/>
      <c r="F105" s="142"/>
      <c r="G105" s="142"/>
      <c r="H105" s="157"/>
      <c r="I105" s="157"/>
      <c r="J105" s="158"/>
      <c r="K105" s="158"/>
      <c r="L105" s="160"/>
    </row>
    <row r="106" spans="2:12" s="152" customFormat="1" ht="15">
      <c r="B106" s="142"/>
      <c r="C106" s="142"/>
      <c r="D106" s="142"/>
      <c r="E106" s="142"/>
      <c r="F106" s="142"/>
      <c r="G106" s="142"/>
      <c r="H106" s="157"/>
      <c r="I106" s="157"/>
      <c r="J106" s="158"/>
      <c r="K106" s="158"/>
      <c r="L106" s="160"/>
    </row>
    <row r="107" spans="2:12" s="152" customFormat="1" ht="15">
      <c r="B107" s="142"/>
      <c r="C107" s="142"/>
      <c r="D107" s="142"/>
      <c r="E107" s="142"/>
      <c r="F107" s="142"/>
      <c r="G107" s="142"/>
      <c r="H107" s="157"/>
      <c r="I107" s="157"/>
      <c r="J107" s="158"/>
      <c r="K107" s="158"/>
      <c r="L107" s="160"/>
    </row>
    <row r="108" spans="2:12" s="152" customFormat="1" ht="15">
      <c r="B108" s="142"/>
      <c r="C108" s="142"/>
      <c r="D108" s="142"/>
      <c r="E108" s="142"/>
      <c r="F108" s="142"/>
      <c r="G108" s="142"/>
      <c r="H108" s="157"/>
      <c r="I108" s="157"/>
      <c r="J108" s="158"/>
      <c r="K108" s="158"/>
      <c r="L108" s="160"/>
    </row>
    <row r="109" spans="2:12" s="152" customFormat="1" ht="15">
      <c r="B109" s="142"/>
      <c r="C109" s="142"/>
      <c r="D109" s="142"/>
      <c r="E109" s="142"/>
      <c r="F109" s="142"/>
      <c r="G109" s="142"/>
      <c r="H109" s="157"/>
      <c r="I109" s="157"/>
      <c r="J109" s="158"/>
      <c r="K109" s="158"/>
      <c r="L109" s="160"/>
    </row>
    <row r="110" spans="2:12" s="152" customFormat="1" ht="15">
      <c r="B110" s="142"/>
      <c r="C110" s="142"/>
      <c r="D110" s="142"/>
      <c r="E110" s="142"/>
      <c r="F110" s="142"/>
      <c r="G110" s="142"/>
      <c r="H110" s="157"/>
      <c r="I110" s="157"/>
      <c r="J110" s="158"/>
      <c r="K110" s="158"/>
      <c r="L110" s="160"/>
    </row>
    <row r="111" spans="2:12" s="152" customFormat="1" ht="15">
      <c r="B111" s="142"/>
      <c r="C111" s="142"/>
      <c r="D111" s="142"/>
      <c r="E111" s="142"/>
      <c r="F111" s="142"/>
      <c r="G111" s="142"/>
      <c r="H111" s="157"/>
      <c r="I111" s="157"/>
      <c r="J111" s="158"/>
      <c r="K111" s="158"/>
      <c r="L111" s="160"/>
    </row>
    <row r="112" spans="2:12" s="152" customFormat="1" ht="15">
      <c r="B112" s="142"/>
      <c r="C112" s="142"/>
      <c r="D112" s="142"/>
      <c r="E112" s="142"/>
      <c r="F112" s="142"/>
      <c r="G112" s="142"/>
      <c r="H112" s="157"/>
      <c r="I112" s="157"/>
      <c r="J112" s="158"/>
      <c r="K112" s="158"/>
      <c r="L112" s="160"/>
    </row>
    <row r="113" spans="2:12" s="152" customFormat="1" ht="15">
      <c r="B113" s="142"/>
      <c r="C113" s="142"/>
      <c r="D113" s="142"/>
      <c r="E113" s="142"/>
      <c r="F113" s="142"/>
      <c r="G113" s="142"/>
      <c r="H113" s="157"/>
      <c r="I113" s="157"/>
      <c r="J113" s="158"/>
      <c r="K113" s="158"/>
      <c r="L113" s="160"/>
    </row>
    <row r="114" spans="2:12" s="152" customFormat="1" ht="15">
      <c r="B114" s="142"/>
      <c r="C114" s="142"/>
      <c r="D114" s="142"/>
      <c r="E114" s="142"/>
      <c r="F114" s="142"/>
      <c r="G114" s="142"/>
      <c r="H114" s="157"/>
      <c r="I114" s="157"/>
      <c r="J114" s="158"/>
      <c r="K114" s="158"/>
      <c r="L114" s="160"/>
    </row>
    <row r="115" spans="2:12" s="152" customFormat="1" ht="15">
      <c r="B115" s="142"/>
      <c r="C115" s="142"/>
      <c r="D115" s="142"/>
      <c r="E115" s="142"/>
      <c r="F115" s="142"/>
      <c r="G115" s="142"/>
      <c r="H115" s="157"/>
      <c r="I115" s="157"/>
      <c r="J115" s="158"/>
      <c r="K115" s="158"/>
      <c r="L115" s="160"/>
    </row>
    <row r="116" spans="2:12" s="152" customFormat="1" ht="15">
      <c r="B116" s="142"/>
      <c r="C116" s="142"/>
      <c r="D116" s="142"/>
      <c r="E116" s="142"/>
      <c r="F116" s="142"/>
      <c r="G116" s="142"/>
      <c r="H116" s="157"/>
      <c r="I116" s="157"/>
      <c r="J116" s="158"/>
      <c r="K116" s="158"/>
      <c r="L116" s="160"/>
    </row>
    <row r="117" spans="2:12" s="152" customFormat="1" ht="15">
      <c r="B117" s="142"/>
      <c r="C117" s="142"/>
      <c r="D117" s="142"/>
      <c r="E117" s="142"/>
      <c r="F117" s="142"/>
      <c r="G117" s="142"/>
      <c r="H117" s="157"/>
      <c r="I117" s="157"/>
      <c r="J117" s="158"/>
      <c r="K117" s="158"/>
      <c r="L117" s="160"/>
    </row>
    <row r="118" spans="2:12" s="152" customFormat="1" ht="15">
      <c r="B118" s="142"/>
      <c r="C118" s="142"/>
      <c r="D118" s="142"/>
      <c r="E118" s="142"/>
      <c r="F118" s="142"/>
      <c r="G118" s="142"/>
      <c r="H118" s="157"/>
      <c r="I118" s="157"/>
      <c r="J118" s="158"/>
      <c r="K118" s="158"/>
      <c r="L118" s="160"/>
    </row>
    <row r="119" spans="2:12" s="152" customFormat="1" ht="15">
      <c r="B119" s="142"/>
      <c r="C119" s="142"/>
      <c r="D119" s="142"/>
      <c r="E119" s="142"/>
      <c r="F119" s="142"/>
      <c r="G119" s="142"/>
      <c r="H119" s="157"/>
      <c r="I119" s="157"/>
      <c r="J119" s="158"/>
      <c r="K119" s="158"/>
      <c r="L119" s="160"/>
    </row>
    <row r="120" spans="2:12" s="152" customFormat="1" ht="15">
      <c r="B120" s="142"/>
      <c r="C120" s="142"/>
      <c r="D120" s="142"/>
      <c r="E120" s="142"/>
      <c r="F120" s="142"/>
      <c r="G120" s="142"/>
      <c r="H120" s="157"/>
      <c r="I120" s="157"/>
      <c r="J120" s="158"/>
      <c r="K120" s="158"/>
      <c r="L120" s="160"/>
    </row>
    <row r="121" spans="2:12" s="152" customFormat="1" ht="15">
      <c r="B121" s="142"/>
      <c r="C121" s="142"/>
      <c r="D121" s="142"/>
      <c r="E121" s="142"/>
      <c r="F121" s="142"/>
      <c r="G121" s="142"/>
      <c r="H121" s="157"/>
      <c r="I121" s="157"/>
      <c r="J121" s="158"/>
      <c r="K121" s="158"/>
      <c r="L121" s="160"/>
    </row>
    <row r="122" spans="2:12" s="152" customFormat="1" ht="15">
      <c r="B122" s="142"/>
      <c r="C122" s="142"/>
      <c r="D122" s="142"/>
      <c r="E122" s="142"/>
      <c r="F122" s="142"/>
      <c r="G122" s="142"/>
      <c r="H122" s="157"/>
      <c r="I122" s="157"/>
      <c r="J122" s="158"/>
      <c r="K122" s="158"/>
      <c r="L122" s="160"/>
    </row>
    <row r="123" spans="2:12" s="152" customFormat="1" ht="15">
      <c r="B123" s="142"/>
      <c r="C123" s="142"/>
      <c r="D123" s="142"/>
      <c r="E123" s="142"/>
      <c r="F123" s="142"/>
      <c r="G123" s="142"/>
      <c r="H123" s="157"/>
      <c r="I123" s="157"/>
      <c r="J123" s="158"/>
      <c r="K123" s="158"/>
      <c r="L123" s="160"/>
    </row>
    <row r="124" spans="2:12" s="152" customFormat="1" ht="15">
      <c r="B124" s="142"/>
      <c r="C124" s="142"/>
      <c r="D124" s="142"/>
      <c r="E124" s="142"/>
      <c r="F124" s="142"/>
      <c r="G124" s="142"/>
      <c r="H124" s="157"/>
      <c r="I124" s="157"/>
      <c r="J124" s="158"/>
      <c r="K124" s="158"/>
      <c r="L124" s="160"/>
    </row>
    <row r="125" spans="2:12" s="152" customFormat="1" ht="15">
      <c r="B125" s="142"/>
      <c r="C125" s="142"/>
      <c r="D125" s="142"/>
      <c r="E125" s="142"/>
      <c r="F125" s="142"/>
      <c r="G125" s="142"/>
      <c r="H125" s="157"/>
      <c r="I125" s="157"/>
      <c r="J125" s="158"/>
      <c r="K125" s="158"/>
      <c r="L125" s="160"/>
    </row>
    <row r="126" spans="2:12" s="152" customFormat="1" ht="15">
      <c r="B126" s="142"/>
      <c r="C126" s="142"/>
      <c r="D126" s="142"/>
      <c r="E126" s="142"/>
      <c r="F126" s="142"/>
      <c r="G126" s="142"/>
      <c r="H126" s="157"/>
      <c r="I126" s="157"/>
      <c r="J126" s="158"/>
      <c r="K126" s="158"/>
      <c r="L126" s="160"/>
    </row>
    <row r="127" spans="2:12" s="152" customFormat="1" ht="15">
      <c r="B127" s="142"/>
      <c r="C127" s="142"/>
      <c r="D127" s="142"/>
      <c r="E127" s="142"/>
      <c r="F127" s="142"/>
      <c r="G127" s="142"/>
      <c r="H127" s="157"/>
      <c r="I127" s="157"/>
      <c r="J127" s="158"/>
      <c r="K127" s="158"/>
      <c r="L127" s="160"/>
    </row>
    <row r="128" spans="2:12" s="152" customFormat="1" ht="15">
      <c r="B128" s="142"/>
      <c r="C128" s="142"/>
      <c r="D128" s="142"/>
      <c r="E128" s="142"/>
      <c r="F128" s="142"/>
      <c r="G128" s="142"/>
      <c r="H128" s="157"/>
      <c r="I128" s="157"/>
      <c r="J128" s="158"/>
      <c r="K128" s="158"/>
      <c r="L128" s="160"/>
    </row>
    <row r="129" spans="2:12" s="152" customFormat="1" ht="15">
      <c r="B129" s="142"/>
      <c r="C129" s="142"/>
      <c r="D129" s="142"/>
      <c r="E129" s="142"/>
      <c r="F129" s="142"/>
      <c r="G129" s="142"/>
      <c r="H129" s="157"/>
      <c r="I129" s="157"/>
      <c r="J129" s="158"/>
      <c r="K129" s="158"/>
      <c r="L129" s="160"/>
    </row>
    <row r="130" spans="2:12" s="152" customFormat="1" ht="15">
      <c r="B130" s="142"/>
      <c r="C130" s="142"/>
      <c r="D130" s="142"/>
      <c r="E130" s="142"/>
      <c r="F130" s="142"/>
      <c r="G130" s="142"/>
      <c r="H130" s="157"/>
      <c r="I130" s="157"/>
      <c r="J130" s="158"/>
      <c r="K130" s="158"/>
      <c r="L130" s="160"/>
    </row>
    <row r="131" spans="2:12" s="152" customFormat="1" ht="15">
      <c r="B131" s="142"/>
      <c r="C131" s="142"/>
      <c r="D131" s="142"/>
      <c r="E131" s="142"/>
      <c r="F131" s="142"/>
      <c r="G131" s="142"/>
      <c r="H131" s="157"/>
      <c r="I131" s="157"/>
      <c r="J131" s="158"/>
      <c r="K131" s="158"/>
      <c r="L131" s="160"/>
    </row>
    <row r="132" spans="2:12" s="152" customFormat="1" ht="15">
      <c r="B132" s="142"/>
      <c r="C132" s="142"/>
      <c r="D132" s="142"/>
      <c r="E132" s="142"/>
      <c r="F132" s="142"/>
      <c r="G132" s="142"/>
      <c r="H132" s="157"/>
      <c r="I132" s="157"/>
      <c r="J132" s="158"/>
      <c r="K132" s="158"/>
      <c r="L132" s="160"/>
    </row>
    <row r="133" spans="2:12" s="152" customFormat="1" ht="15">
      <c r="B133" s="142"/>
      <c r="C133" s="142"/>
      <c r="D133" s="142"/>
      <c r="E133" s="142"/>
      <c r="F133" s="142"/>
      <c r="G133" s="142"/>
      <c r="H133" s="157"/>
      <c r="I133" s="157"/>
      <c r="J133" s="158"/>
      <c r="K133" s="158"/>
      <c r="L133" s="160"/>
    </row>
    <row r="134" spans="2:12" s="152" customFormat="1" ht="15">
      <c r="B134" s="142"/>
      <c r="C134" s="142"/>
      <c r="D134" s="142"/>
      <c r="E134" s="142"/>
      <c r="F134" s="142"/>
      <c r="G134" s="142"/>
      <c r="H134" s="157"/>
      <c r="I134" s="157"/>
      <c r="J134" s="158"/>
      <c r="K134" s="158"/>
      <c r="L134" s="160"/>
    </row>
    <row r="135" spans="2:12" s="152" customFormat="1" ht="15">
      <c r="B135" s="142"/>
      <c r="C135" s="142"/>
      <c r="D135" s="142"/>
      <c r="E135" s="142"/>
      <c r="F135" s="142"/>
      <c r="G135" s="142"/>
      <c r="H135" s="157"/>
      <c r="I135" s="157"/>
      <c r="J135" s="158"/>
      <c r="K135" s="158"/>
      <c r="L135" s="160"/>
    </row>
    <row r="136" spans="2:12" s="152" customFormat="1" ht="15">
      <c r="B136" s="142"/>
      <c r="C136" s="142"/>
      <c r="D136" s="142"/>
      <c r="E136" s="142"/>
      <c r="F136" s="142"/>
      <c r="G136" s="142"/>
      <c r="H136" s="157"/>
      <c r="I136" s="157"/>
      <c r="J136" s="158"/>
      <c r="K136" s="158"/>
      <c r="L136" s="160"/>
    </row>
    <row r="137" spans="2:12" s="152" customFormat="1" ht="15">
      <c r="B137" s="142"/>
      <c r="C137" s="142"/>
      <c r="D137" s="142"/>
      <c r="E137" s="142"/>
      <c r="F137" s="142"/>
      <c r="G137" s="142"/>
      <c r="H137" s="157"/>
      <c r="I137" s="157"/>
      <c r="J137" s="158"/>
      <c r="K137" s="158"/>
      <c r="L137" s="160"/>
    </row>
    <row r="138" spans="2:12" s="152" customFormat="1" ht="15">
      <c r="B138" s="142"/>
      <c r="C138" s="142"/>
      <c r="D138" s="142"/>
      <c r="E138" s="142"/>
      <c r="F138" s="142"/>
      <c r="G138" s="142"/>
      <c r="H138" s="157"/>
      <c r="I138" s="157"/>
      <c r="J138" s="158"/>
      <c r="K138" s="158"/>
      <c r="L138" s="160"/>
    </row>
    <row r="139" spans="2:12" s="152" customFormat="1" ht="15">
      <c r="B139" s="142"/>
      <c r="C139" s="142"/>
      <c r="D139" s="142"/>
      <c r="E139" s="142"/>
      <c r="F139" s="142"/>
      <c r="G139" s="142"/>
      <c r="H139" s="157"/>
      <c r="I139" s="157"/>
      <c r="J139" s="158"/>
      <c r="K139" s="158"/>
      <c r="L139" s="160"/>
    </row>
    <row r="140" spans="2:12" s="152" customFormat="1" ht="15">
      <c r="B140" s="142"/>
      <c r="C140" s="142"/>
      <c r="D140" s="142"/>
      <c r="E140" s="142"/>
      <c r="F140" s="142"/>
      <c r="G140" s="142"/>
      <c r="H140" s="157"/>
      <c r="I140" s="157"/>
      <c r="J140" s="158"/>
      <c r="K140" s="158"/>
      <c r="L140" s="160"/>
    </row>
    <row r="141" spans="2:12" s="152" customFormat="1" ht="15">
      <c r="B141" s="142"/>
      <c r="C141" s="142"/>
      <c r="D141" s="142"/>
      <c r="E141" s="142"/>
      <c r="F141" s="142"/>
      <c r="G141" s="142"/>
      <c r="H141" s="157"/>
      <c r="I141" s="157"/>
      <c r="J141" s="158"/>
      <c r="K141" s="158"/>
      <c r="L141" s="160"/>
    </row>
    <row r="142" spans="2:12" s="152" customFormat="1" ht="15">
      <c r="B142" s="142"/>
      <c r="C142" s="142"/>
      <c r="D142" s="142"/>
      <c r="E142" s="142"/>
      <c r="F142" s="142"/>
      <c r="G142" s="142"/>
      <c r="H142" s="157"/>
      <c r="I142" s="157"/>
      <c r="J142" s="158"/>
      <c r="K142" s="158"/>
      <c r="L142" s="160"/>
    </row>
    <row r="143" spans="2:12" s="152" customFormat="1" ht="15">
      <c r="B143" s="142"/>
      <c r="C143" s="142"/>
      <c r="D143" s="142"/>
      <c r="E143" s="142"/>
      <c r="F143" s="142"/>
      <c r="G143" s="142"/>
      <c r="H143" s="157"/>
      <c r="I143" s="157"/>
      <c r="J143" s="158"/>
      <c r="K143" s="158"/>
      <c r="L143" s="160"/>
    </row>
    <row r="144" spans="2:12" s="152" customFormat="1" ht="15">
      <c r="B144" s="142"/>
      <c r="C144" s="142"/>
      <c r="D144" s="142"/>
      <c r="E144" s="142"/>
      <c r="F144" s="142"/>
      <c r="G144" s="142"/>
      <c r="H144" s="157"/>
      <c r="I144" s="157"/>
      <c r="J144" s="158"/>
      <c r="K144" s="158"/>
      <c r="L144" s="160"/>
    </row>
    <row r="145" spans="2:12" s="152" customFormat="1" ht="15">
      <c r="B145" s="142"/>
      <c r="C145" s="142"/>
      <c r="D145" s="142"/>
      <c r="E145" s="142"/>
      <c r="F145" s="142"/>
      <c r="G145" s="142"/>
      <c r="H145" s="157"/>
      <c r="I145" s="157"/>
      <c r="J145" s="158"/>
      <c r="K145" s="158"/>
      <c r="L145" s="160"/>
    </row>
    <row r="146" spans="2:12" s="152" customFormat="1" ht="15">
      <c r="B146" s="142"/>
      <c r="C146" s="142"/>
      <c r="D146" s="142"/>
      <c r="E146" s="142"/>
      <c r="F146" s="142"/>
      <c r="G146" s="142"/>
      <c r="H146" s="157"/>
      <c r="I146" s="157"/>
      <c r="J146" s="158"/>
      <c r="K146" s="158"/>
      <c r="L146" s="160"/>
    </row>
    <row r="147" spans="2:12" s="152" customFormat="1" ht="15">
      <c r="B147" s="142"/>
      <c r="C147" s="142"/>
      <c r="D147" s="142"/>
      <c r="E147" s="142"/>
      <c r="F147" s="142"/>
      <c r="G147" s="142"/>
      <c r="H147" s="157"/>
      <c r="I147" s="157"/>
      <c r="J147" s="158"/>
      <c r="K147" s="158"/>
      <c r="L147" s="160"/>
    </row>
    <row r="148" spans="2:12" s="152" customFormat="1" ht="15">
      <c r="B148" s="142"/>
      <c r="C148" s="142"/>
      <c r="D148" s="142"/>
      <c r="E148" s="142"/>
      <c r="F148" s="142"/>
      <c r="G148" s="142"/>
      <c r="H148" s="157"/>
      <c r="I148" s="157"/>
      <c r="J148" s="158"/>
      <c r="K148" s="158"/>
      <c r="L148" s="160"/>
    </row>
    <row r="149" spans="2:12" s="152" customFormat="1" ht="15">
      <c r="B149" s="142"/>
      <c r="C149" s="142"/>
      <c r="D149" s="142"/>
      <c r="E149" s="142"/>
      <c r="F149" s="142"/>
      <c r="G149" s="142"/>
      <c r="H149" s="157"/>
      <c r="I149" s="157"/>
      <c r="J149" s="158"/>
      <c r="K149" s="158"/>
      <c r="L149" s="160"/>
    </row>
    <row r="150" spans="2:12" s="152" customFormat="1" ht="15">
      <c r="B150" s="142"/>
      <c r="C150" s="142"/>
      <c r="D150" s="142"/>
      <c r="E150" s="142"/>
      <c r="F150" s="142"/>
      <c r="G150" s="142"/>
      <c r="H150" s="157"/>
      <c r="I150" s="157"/>
      <c r="J150" s="158"/>
      <c r="K150" s="158"/>
      <c r="L150" s="160"/>
    </row>
    <row r="151" spans="2:12" s="152" customFormat="1" ht="15">
      <c r="B151" s="142"/>
      <c r="C151" s="142"/>
      <c r="D151" s="142"/>
      <c r="E151" s="142"/>
      <c r="F151" s="142"/>
      <c r="G151" s="142"/>
      <c r="H151" s="157"/>
      <c r="I151" s="157"/>
      <c r="J151" s="158"/>
      <c r="K151" s="158"/>
      <c r="L151" s="160"/>
    </row>
    <row r="152" spans="2:12" s="152" customFormat="1" ht="15">
      <c r="B152" s="142"/>
      <c r="C152" s="142"/>
      <c r="D152" s="142"/>
      <c r="E152" s="142"/>
      <c r="F152" s="142"/>
      <c r="G152" s="142"/>
      <c r="H152" s="157"/>
      <c r="I152" s="157"/>
      <c r="J152" s="158"/>
      <c r="K152" s="158"/>
      <c r="L152" s="160"/>
    </row>
    <row r="153" spans="2:12" s="152" customFormat="1" ht="15">
      <c r="B153" s="142"/>
      <c r="C153" s="142"/>
      <c r="D153" s="142"/>
      <c r="E153" s="142"/>
      <c r="F153" s="142"/>
      <c r="G153" s="142"/>
      <c r="H153" s="157"/>
      <c r="I153" s="157"/>
      <c r="J153" s="158"/>
      <c r="K153" s="158"/>
      <c r="L153" s="160"/>
    </row>
    <row r="154" spans="2:12" s="152" customFormat="1" ht="15">
      <c r="B154" s="142"/>
      <c r="C154" s="142"/>
      <c r="D154" s="142"/>
      <c r="E154" s="142"/>
      <c r="F154" s="142"/>
      <c r="G154" s="142"/>
      <c r="H154" s="157"/>
      <c r="I154" s="157"/>
      <c r="J154" s="158"/>
      <c r="K154" s="158"/>
      <c r="L154" s="160"/>
    </row>
    <row r="155" spans="2:12" s="152" customFormat="1" ht="15">
      <c r="B155" s="142"/>
      <c r="C155" s="142"/>
      <c r="D155" s="142"/>
      <c r="E155" s="142"/>
      <c r="F155" s="142"/>
      <c r="G155" s="142"/>
      <c r="H155" s="157"/>
      <c r="I155" s="157"/>
      <c r="J155" s="158"/>
      <c r="K155" s="158"/>
      <c r="L155" s="160"/>
    </row>
    <row r="156" spans="2:12" s="152" customFormat="1" ht="15">
      <c r="B156" s="142"/>
      <c r="C156" s="142"/>
      <c r="D156" s="142"/>
      <c r="E156" s="142"/>
      <c r="F156" s="142"/>
      <c r="G156" s="142"/>
      <c r="H156" s="157"/>
      <c r="I156" s="157"/>
      <c r="J156" s="158"/>
      <c r="K156" s="158"/>
      <c r="L156" s="160"/>
    </row>
    <row r="157" spans="2:12" s="152" customFormat="1" ht="15">
      <c r="B157" s="142"/>
      <c r="C157" s="142"/>
      <c r="D157" s="142"/>
      <c r="E157" s="142"/>
      <c r="F157" s="142"/>
      <c r="G157" s="142"/>
      <c r="H157" s="157"/>
      <c r="I157" s="157"/>
      <c r="J157" s="158"/>
      <c r="K157" s="158"/>
      <c r="L157" s="160"/>
    </row>
    <row r="158" spans="2:12" s="152" customFormat="1" ht="15">
      <c r="B158" s="142"/>
      <c r="C158" s="142"/>
      <c r="D158" s="142"/>
      <c r="E158" s="142"/>
      <c r="F158" s="142"/>
      <c r="G158" s="142"/>
      <c r="H158" s="157"/>
      <c r="I158" s="157"/>
      <c r="J158" s="158"/>
      <c r="K158" s="158"/>
      <c r="L158" s="160"/>
    </row>
    <row r="159" spans="2:12" s="152" customFormat="1" ht="15">
      <c r="B159" s="142"/>
      <c r="C159" s="142"/>
      <c r="D159" s="142"/>
      <c r="E159" s="142"/>
      <c r="F159" s="142"/>
      <c r="G159" s="142"/>
      <c r="H159" s="157"/>
      <c r="I159" s="157"/>
      <c r="J159" s="158"/>
      <c r="K159" s="158"/>
      <c r="L159" s="160"/>
    </row>
    <row r="160" spans="2:12" s="152" customFormat="1" ht="15">
      <c r="B160" s="142"/>
      <c r="C160" s="142"/>
      <c r="D160" s="142"/>
      <c r="E160" s="142"/>
      <c r="F160" s="142"/>
      <c r="G160" s="142"/>
      <c r="H160" s="157"/>
      <c r="I160" s="157"/>
      <c r="J160" s="158"/>
      <c r="K160" s="158"/>
      <c r="L160" s="160"/>
    </row>
    <row r="161" spans="2:12" s="152" customFormat="1" ht="15">
      <c r="B161" s="142"/>
      <c r="C161" s="142"/>
      <c r="D161" s="142"/>
      <c r="E161" s="142"/>
      <c r="F161" s="142"/>
      <c r="G161" s="142"/>
      <c r="H161" s="157"/>
      <c r="I161" s="157"/>
      <c r="J161" s="158"/>
      <c r="K161" s="158"/>
      <c r="L161" s="160"/>
    </row>
    <row r="162" spans="2:12" s="152" customFormat="1" ht="15">
      <c r="B162" s="142"/>
      <c r="C162" s="142"/>
      <c r="D162" s="142"/>
      <c r="E162" s="142"/>
      <c r="F162" s="142"/>
      <c r="G162" s="142"/>
      <c r="H162" s="157"/>
      <c r="I162" s="157"/>
      <c r="J162" s="158"/>
      <c r="K162" s="158"/>
      <c r="L162" s="160"/>
    </row>
    <row r="163" spans="2:12" s="152" customFormat="1" ht="15">
      <c r="B163" s="142"/>
      <c r="C163" s="142"/>
      <c r="D163" s="142"/>
      <c r="E163" s="142"/>
      <c r="F163" s="142"/>
      <c r="G163" s="142"/>
      <c r="H163" s="157"/>
      <c r="I163" s="157"/>
      <c r="J163" s="158"/>
      <c r="K163" s="158"/>
      <c r="L163" s="160"/>
    </row>
    <row r="164" spans="2:12" s="152" customFormat="1" ht="15">
      <c r="B164" s="142"/>
      <c r="C164" s="142"/>
      <c r="D164" s="142"/>
      <c r="E164" s="142"/>
      <c r="F164" s="142"/>
      <c r="G164" s="142"/>
      <c r="H164" s="157"/>
      <c r="I164" s="157"/>
      <c r="J164" s="158"/>
      <c r="K164" s="158"/>
      <c r="L164" s="160"/>
    </row>
    <row r="165" spans="2:12" s="152" customFormat="1" ht="15">
      <c r="B165" s="142"/>
      <c r="C165" s="142"/>
      <c r="D165" s="142"/>
      <c r="E165" s="142"/>
      <c r="F165" s="142"/>
      <c r="G165" s="142"/>
      <c r="H165" s="157"/>
      <c r="I165" s="157"/>
      <c r="J165" s="158"/>
      <c r="K165" s="158"/>
      <c r="L165" s="160"/>
    </row>
    <row r="166" spans="2:12" s="152" customFormat="1" ht="15">
      <c r="B166" s="142"/>
      <c r="C166" s="142"/>
      <c r="D166" s="142"/>
      <c r="E166" s="142"/>
      <c r="F166" s="142"/>
      <c r="G166" s="142"/>
      <c r="H166" s="157"/>
      <c r="I166" s="157"/>
      <c r="J166" s="158"/>
      <c r="K166" s="158"/>
      <c r="L166" s="160"/>
    </row>
    <row r="167" spans="2:12" s="152" customFormat="1" ht="15">
      <c r="B167" s="142"/>
      <c r="C167" s="142"/>
      <c r="D167" s="142"/>
      <c r="E167" s="142"/>
      <c r="F167" s="142"/>
      <c r="G167" s="142"/>
      <c r="H167" s="157"/>
      <c r="I167" s="157"/>
      <c r="J167" s="158"/>
      <c r="K167" s="158"/>
      <c r="L167" s="160"/>
    </row>
    <row r="168" spans="2:12" s="152" customFormat="1" ht="15">
      <c r="B168" s="142"/>
      <c r="C168" s="142"/>
      <c r="D168" s="142"/>
      <c r="E168" s="142"/>
      <c r="F168" s="142"/>
      <c r="G168" s="142"/>
      <c r="H168" s="157"/>
      <c r="I168" s="157"/>
      <c r="J168" s="158"/>
      <c r="K168" s="158"/>
      <c r="L168" s="160"/>
    </row>
    <row r="169" spans="2:12" s="152" customFormat="1" ht="15">
      <c r="B169" s="142"/>
      <c r="C169" s="142"/>
      <c r="D169" s="142"/>
      <c r="E169" s="142"/>
      <c r="F169" s="142"/>
      <c r="G169" s="142"/>
      <c r="H169" s="157"/>
      <c r="I169" s="157"/>
      <c r="J169" s="158"/>
      <c r="K169" s="158"/>
      <c r="L169" s="160"/>
    </row>
    <row r="170" spans="2:12" s="152" customFormat="1" ht="15">
      <c r="B170" s="142"/>
      <c r="C170" s="142"/>
      <c r="D170" s="142"/>
      <c r="E170" s="142"/>
      <c r="F170" s="142"/>
      <c r="G170" s="142"/>
      <c r="H170" s="157"/>
      <c r="I170" s="157"/>
      <c r="J170" s="158"/>
      <c r="K170" s="158"/>
      <c r="L170" s="160"/>
    </row>
    <row r="171" spans="2:12" s="152" customFormat="1" ht="15">
      <c r="B171" s="142"/>
      <c r="C171" s="142"/>
      <c r="D171" s="142"/>
      <c r="E171" s="142"/>
      <c r="F171" s="142"/>
      <c r="G171" s="142"/>
      <c r="H171" s="157"/>
      <c r="I171" s="157"/>
      <c r="J171" s="158"/>
      <c r="K171" s="158"/>
      <c r="L171" s="160"/>
    </row>
    <row r="172" spans="2:12" s="152" customFormat="1" ht="15">
      <c r="B172" s="142"/>
      <c r="C172" s="142"/>
      <c r="D172" s="142"/>
      <c r="E172" s="142"/>
      <c r="F172" s="142"/>
      <c r="G172" s="142"/>
      <c r="H172" s="157"/>
      <c r="I172" s="157"/>
      <c r="J172" s="158"/>
      <c r="K172" s="158"/>
      <c r="L172" s="160"/>
    </row>
    <row r="173" spans="2:12" s="152" customFormat="1" ht="15">
      <c r="B173" s="142"/>
      <c r="C173" s="142"/>
      <c r="D173" s="142"/>
      <c r="E173" s="142"/>
      <c r="F173" s="142"/>
      <c r="G173" s="142"/>
      <c r="H173" s="157"/>
      <c r="I173" s="157"/>
      <c r="J173" s="158"/>
      <c r="K173" s="158"/>
      <c r="L173" s="160"/>
    </row>
    <row r="174" spans="2:12" s="152" customFormat="1" ht="15">
      <c r="B174" s="142"/>
      <c r="C174" s="142"/>
      <c r="D174" s="142"/>
      <c r="E174" s="142"/>
      <c r="F174" s="142"/>
      <c r="G174" s="142"/>
      <c r="H174" s="157"/>
      <c r="I174" s="157"/>
      <c r="J174" s="158"/>
      <c r="K174" s="158"/>
      <c r="L174" s="160"/>
    </row>
    <row r="175" spans="2:12" s="152" customFormat="1" ht="15">
      <c r="B175" s="142"/>
      <c r="C175" s="142"/>
      <c r="D175" s="142"/>
      <c r="E175" s="142"/>
      <c r="F175" s="142"/>
      <c r="G175" s="142"/>
      <c r="H175" s="157"/>
      <c r="I175" s="157"/>
      <c r="J175" s="158"/>
      <c r="K175" s="158"/>
      <c r="L175" s="160"/>
    </row>
    <row r="176" spans="2:12" s="152" customFormat="1" ht="15">
      <c r="B176" s="142"/>
      <c r="C176" s="142"/>
      <c r="D176" s="142"/>
      <c r="E176" s="142"/>
      <c r="F176" s="142"/>
      <c r="G176" s="142"/>
      <c r="H176" s="157"/>
      <c r="I176" s="157"/>
      <c r="J176" s="158"/>
      <c r="K176" s="158"/>
      <c r="L176" s="160"/>
    </row>
    <row r="177" spans="2:12" s="152" customFormat="1" ht="15">
      <c r="B177" s="142"/>
      <c r="C177" s="142"/>
      <c r="D177" s="142"/>
      <c r="E177" s="142"/>
      <c r="F177" s="142"/>
      <c r="G177" s="142"/>
      <c r="H177" s="157"/>
      <c r="I177" s="157"/>
      <c r="J177" s="158"/>
      <c r="K177" s="158"/>
      <c r="L177" s="160"/>
    </row>
    <row r="178" spans="2:12" s="152" customFormat="1" ht="15">
      <c r="B178" s="142"/>
      <c r="C178" s="142"/>
      <c r="D178" s="142"/>
      <c r="E178" s="142"/>
      <c r="F178" s="142"/>
      <c r="G178" s="142"/>
      <c r="H178" s="157"/>
      <c r="I178" s="157"/>
      <c r="J178" s="158"/>
      <c r="K178" s="158"/>
      <c r="L178" s="160"/>
    </row>
    <row r="179" spans="2:12" s="152" customFormat="1" ht="15">
      <c r="B179" s="142"/>
      <c r="C179" s="142"/>
      <c r="D179" s="142"/>
      <c r="E179" s="142"/>
      <c r="F179" s="142"/>
      <c r="G179" s="142"/>
      <c r="H179" s="157"/>
      <c r="I179" s="157"/>
      <c r="J179" s="158"/>
      <c r="K179" s="158"/>
      <c r="L179" s="160"/>
    </row>
    <row r="180" spans="2:12" s="152" customFormat="1" ht="15">
      <c r="B180" s="142"/>
      <c r="C180" s="142"/>
      <c r="D180" s="142"/>
      <c r="E180" s="142"/>
      <c r="F180" s="142"/>
      <c r="G180" s="142"/>
      <c r="H180" s="157"/>
      <c r="I180" s="157"/>
      <c r="J180" s="158"/>
      <c r="K180" s="158"/>
      <c r="L180" s="160"/>
    </row>
    <row r="181" spans="2:12" s="152" customFormat="1" ht="15">
      <c r="B181" s="142"/>
      <c r="C181" s="142"/>
      <c r="D181" s="142"/>
      <c r="E181" s="142"/>
      <c r="F181" s="142"/>
      <c r="G181" s="142"/>
      <c r="H181" s="157"/>
      <c r="I181" s="157"/>
      <c r="J181" s="158"/>
      <c r="K181" s="158"/>
      <c r="L181" s="160"/>
    </row>
    <row r="182" spans="2:12" s="152" customFormat="1" ht="15">
      <c r="B182" s="142"/>
      <c r="C182" s="142"/>
      <c r="D182" s="142"/>
      <c r="E182" s="142"/>
      <c r="F182" s="142"/>
      <c r="G182" s="142"/>
      <c r="H182" s="157"/>
      <c r="I182" s="157"/>
      <c r="J182" s="158"/>
      <c r="K182" s="158"/>
      <c r="L182" s="160"/>
    </row>
    <row r="183" spans="2:12" s="152" customFormat="1" ht="15">
      <c r="B183" s="142"/>
      <c r="C183" s="142"/>
      <c r="D183" s="142"/>
      <c r="E183" s="142"/>
      <c r="F183" s="142"/>
      <c r="G183" s="142"/>
      <c r="H183" s="157"/>
      <c r="I183" s="157"/>
      <c r="J183" s="158"/>
      <c r="K183" s="158"/>
      <c r="L183" s="160"/>
    </row>
    <row r="184" spans="2:12" s="152" customFormat="1" ht="15">
      <c r="B184" s="142"/>
      <c r="C184" s="142"/>
      <c r="D184" s="142"/>
      <c r="E184" s="142"/>
      <c r="F184" s="142"/>
      <c r="G184" s="142"/>
      <c r="H184" s="157"/>
      <c r="I184" s="157"/>
      <c r="J184" s="158"/>
      <c r="K184" s="158"/>
      <c r="L184" s="160"/>
    </row>
    <row r="185" spans="2:12" s="152" customFormat="1" ht="15">
      <c r="B185" s="142"/>
      <c r="C185" s="142"/>
      <c r="D185" s="142"/>
      <c r="E185" s="142"/>
      <c r="F185" s="142"/>
      <c r="G185" s="142"/>
      <c r="H185" s="157"/>
      <c r="I185" s="157"/>
      <c r="J185" s="158"/>
      <c r="K185" s="158"/>
      <c r="L185" s="160"/>
    </row>
    <row r="186" spans="2:12" s="152" customFormat="1" ht="15">
      <c r="B186" s="142"/>
      <c r="C186" s="142"/>
      <c r="D186" s="142"/>
      <c r="E186" s="142"/>
      <c r="F186" s="142"/>
      <c r="G186" s="142"/>
      <c r="H186" s="157"/>
      <c r="I186" s="157"/>
      <c r="J186" s="158"/>
      <c r="K186" s="158"/>
      <c r="L186" s="160"/>
    </row>
    <row r="187" spans="2:12" s="152" customFormat="1" ht="15">
      <c r="B187" s="142"/>
      <c r="C187" s="142"/>
      <c r="D187" s="142"/>
      <c r="E187" s="142"/>
      <c r="F187" s="142"/>
      <c r="G187" s="142"/>
      <c r="H187" s="157"/>
      <c r="I187" s="157"/>
      <c r="J187" s="158"/>
      <c r="K187" s="158"/>
      <c r="L187" s="160"/>
    </row>
    <row r="188" spans="2:12" s="152" customFormat="1" ht="15">
      <c r="B188" s="142"/>
      <c r="C188" s="142"/>
      <c r="D188" s="142"/>
      <c r="E188" s="142"/>
      <c r="F188" s="142"/>
      <c r="G188" s="142"/>
      <c r="H188" s="157"/>
      <c r="I188" s="157"/>
      <c r="J188" s="158"/>
      <c r="K188" s="158"/>
      <c r="L188" s="160"/>
    </row>
    <row r="189" spans="2:12" s="152" customFormat="1" ht="15">
      <c r="B189" s="142"/>
      <c r="C189" s="142"/>
      <c r="D189" s="142"/>
      <c r="E189" s="142"/>
      <c r="F189" s="142"/>
      <c r="G189" s="142"/>
      <c r="H189" s="157"/>
      <c r="I189" s="157"/>
      <c r="J189" s="158"/>
      <c r="K189" s="158"/>
      <c r="L189" s="160"/>
    </row>
    <row r="190" spans="2:12" s="152" customFormat="1" ht="15">
      <c r="B190" s="142"/>
      <c r="C190" s="142"/>
      <c r="D190" s="142"/>
      <c r="E190" s="142"/>
      <c r="F190" s="142"/>
      <c r="G190" s="142"/>
      <c r="H190" s="157"/>
      <c r="I190" s="157"/>
      <c r="J190" s="158"/>
      <c r="K190" s="158"/>
      <c r="L190" s="160"/>
    </row>
    <row r="191" spans="2:12" s="152" customFormat="1" ht="15">
      <c r="B191" s="142"/>
      <c r="C191" s="142"/>
      <c r="D191" s="142"/>
      <c r="E191" s="142"/>
      <c r="F191" s="142"/>
      <c r="G191" s="142"/>
      <c r="H191" s="157"/>
      <c r="I191" s="157"/>
      <c r="J191" s="158"/>
      <c r="K191" s="158"/>
      <c r="L191" s="160"/>
    </row>
    <row r="192" spans="2:12" s="152" customFormat="1" ht="15">
      <c r="B192" s="142"/>
      <c r="C192" s="142"/>
      <c r="D192" s="142"/>
      <c r="E192" s="142"/>
      <c r="F192" s="142"/>
      <c r="G192" s="142"/>
      <c r="H192" s="157"/>
      <c r="I192" s="157"/>
      <c r="J192" s="158"/>
      <c r="K192" s="158"/>
      <c r="L192" s="160"/>
    </row>
    <row r="193" spans="2:12" s="152" customFormat="1" ht="15">
      <c r="B193" s="142"/>
      <c r="C193" s="142"/>
      <c r="D193" s="142"/>
      <c r="E193" s="142"/>
      <c r="F193" s="142"/>
      <c r="G193" s="142"/>
      <c r="H193" s="157"/>
      <c r="I193" s="157"/>
      <c r="J193" s="158"/>
      <c r="K193" s="158"/>
      <c r="L193" s="160"/>
    </row>
    <row r="194" spans="2:12" s="152" customFormat="1" ht="15">
      <c r="B194" s="142"/>
      <c r="C194" s="142"/>
      <c r="D194" s="142"/>
      <c r="E194" s="142"/>
      <c r="F194" s="142"/>
      <c r="G194" s="142"/>
      <c r="H194" s="157"/>
      <c r="I194" s="157"/>
      <c r="J194" s="158"/>
      <c r="K194" s="158"/>
      <c r="L194" s="160"/>
    </row>
    <row r="195" spans="2:12" s="152" customFormat="1" ht="15">
      <c r="B195" s="142"/>
      <c r="C195" s="142"/>
      <c r="D195" s="142"/>
      <c r="E195" s="142"/>
      <c r="F195" s="142"/>
      <c r="G195" s="142"/>
      <c r="H195" s="157"/>
      <c r="I195" s="157"/>
      <c r="J195" s="158"/>
      <c r="K195" s="158"/>
      <c r="L195" s="160"/>
    </row>
    <row r="196" spans="2:12" s="152" customFormat="1" ht="15">
      <c r="B196" s="142"/>
      <c r="C196" s="142"/>
      <c r="D196" s="142"/>
      <c r="E196" s="142"/>
      <c r="F196" s="142"/>
      <c r="G196" s="142"/>
      <c r="H196" s="157"/>
      <c r="I196" s="157"/>
      <c r="J196" s="158"/>
      <c r="K196" s="158"/>
      <c r="L196" s="160"/>
    </row>
    <row r="197" spans="2:12" s="152" customFormat="1" ht="15">
      <c r="B197" s="142"/>
      <c r="C197" s="142"/>
      <c r="D197" s="142"/>
      <c r="E197" s="142"/>
      <c r="F197" s="142"/>
      <c r="G197" s="142"/>
      <c r="H197" s="157"/>
      <c r="I197" s="157"/>
      <c r="J197" s="158"/>
      <c r="K197" s="158"/>
      <c r="L197" s="160"/>
    </row>
    <row r="198" spans="2:12" s="152" customFormat="1" ht="15">
      <c r="B198" s="142"/>
      <c r="C198" s="142"/>
      <c r="D198" s="142"/>
      <c r="E198" s="142"/>
      <c r="F198" s="142"/>
      <c r="G198" s="142"/>
      <c r="H198" s="157"/>
      <c r="I198" s="157"/>
      <c r="J198" s="158"/>
      <c r="K198" s="158"/>
      <c r="L198" s="160"/>
    </row>
    <row r="199" spans="2:12" s="152" customFormat="1" ht="15">
      <c r="B199" s="142"/>
      <c r="C199" s="142"/>
      <c r="D199" s="142"/>
      <c r="E199" s="142"/>
      <c r="F199" s="142"/>
      <c r="G199" s="142"/>
      <c r="H199" s="157"/>
      <c r="I199" s="157"/>
      <c r="J199" s="158"/>
      <c r="K199" s="158"/>
      <c r="L199" s="160"/>
    </row>
    <row r="200" spans="2:12" s="152" customFormat="1" ht="15">
      <c r="B200" s="142"/>
      <c r="C200" s="142"/>
      <c r="D200" s="142"/>
      <c r="E200" s="142"/>
      <c r="F200" s="142"/>
      <c r="G200" s="142"/>
      <c r="H200" s="157"/>
      <c r="I200" s="157"/>
      <c r="J200" s="158"/>
      <c r="K200" s="158"/>
      <c r="L200" s="160"/>
    </row>
    <row r="201" spans="2:12" s="152" customFormat="1" ht="15">
      <c r="B201" s="142"/>
      <c r="C201" s="142"/>
      <c r="D201" s="142"/>
      <c r="E201" s="142"/>
      <c r="F201" s="142"/>
      <c r="G201" s="142"/>
      <c r="H201" s="157"/>
      <c r="I201" s="157"/>
      <c r="J201" s="158"/>
      <c r="K201" s="158"/>
      <c r="L201" s="160"/>
    </row>
    <row r="202" spans="2:12" s="152" customFormat="1" ht="15">
      <c r="B202" s="142"/>
      <c r="C202" s="142"/>
      <c r="D202" s="142"/>
      <c r="E202" s="142"/>
      <c r="F202" s="142"/>
      <c r="G202" s="142"/>
      <c r="H202" s="157"/>
      <c r="I202" s="157"/>
      <c r="J202" s="158"/>
      <c r="K202" s="158"/>
      <c r="L202" s="160"/>
    </row>
    <row r="203" spans="2:12" s="152" customFormat="1" ht="15">
      <c r="B203" s="142"/>
      <c r="C203" s="142"/>
      <c r="D203" s="142"/>
      <c r="E203" s="142"/>
      <c r="F203" s="142"/>
      <c r="G203" s="142"/>
      <c r="H203" s="157"/>
      <c r="I203" s="157"/>
      <c r="J203" s="158"/>
      <c r="K203" s="158"/>
      <c r="L203" s="160"/>
    </row>
    <row r="204" spans="2:12" s="152" customFormat="1" ht="15">
      <c r="B204" s="142"/>
      <c r="C204" s="142"/>
      <c r="D204" s="142"/>
      <c r="E204" s="142"/>
      <c r="F204" s="142"/>
      <c r="G204" s="142"/>
      <c r="H204" s="157"/>
      <c r="I204" s="157"/>
      <c r="J204" s="158"/>
      <c r="K204" s="158"/>
      <c r="L204" s="160"/>
    </row>
    <row r="205" spans="2:12" s="152" customFormat="1" ht="15">
      <c r="B205" s="142"/>
      <c r="C205" s="142"/>
      <c r="D205" s="142"/>
      <c r="E205" s="142"/>
      <c r="F205" s="142"/>
      <c r="G205" s="142"/>
      <c r="H205" s="157"/>
      <c r="I205" s="157"/>
      <c r="J205" s="158"/>
      <c r="K205" s="158"/>
      <c r="L205" s="160"/>
    </row>
    <row r="206" spans="2:12" s="152" customFormat="1" ht="15">
      <c r="B206" s="142"/>
      <c r="C206" s="142"/>
      <c r="D206" s="142"/>
      <c r="E206" s="142"/>
      <c r="F206" s="142"/>
      <c r="G206" s="142"/>
      <c r="H206" s="157"/>
      <c r="I206" s="157"/>
      <c r="J206" s="158"/>
      <c r="K206" s="158"/>
      <c r="L206" s="160"/>
    </row>
    <row r="207" spans="2:12" s="152" customFormat="1" ht="15">
      <c r="B207" s="142"/>
      <c r="C207" s="142"/>
      <c r="D207" s="142"/>
      <c r="E207" s="142"/>
      <c r="F207" s="142"/>
      <c r="G207" s="142"/>
      <c r="H207" s="157"/>
      <c r="I207" s="157"/>
      <c r="J207" s="158"/>
      <c r="K207" s="158"/>
      <c r="L207" s="160"/>
    </row>
    <row r="208" spans="2:12" s="152" customFormat="1" ht="15">
      <c r="B208" s="142"/>
      <c r="C208" s="142"/>
      <c r="D208" s="142"/>
      <c r="E208" s="142"/>
      <c r="F208" s="142"/>
      <c r="G208" s="142"/>
      <c r="H208" s="157"/>
      <c r="I208" s="157"/>
      <c r="J208" s="158"/>
      <c r="K208" s="158"/>
      <c r="L208" s="160"/>
    </row>
    <row r="209" spans="2:12" s="152" customFormat="1" ht="15">
      <c r="B209" s="142"/>
      <c r="C209" s="142"/>
      <c r="D209" s="142"/>
      <c r="E209" s="142"/>
      <c r="F209" s="142"/>
      <c r="G209" s="142"/>
      <c r="H209" s="157"/>
      <c r="I209" s="157"/>
      <c r="J209" s="158"/>
      <c r="K209" s="158"/>
      <c r="L209" s="160"/>
    </row>
    <row r="210" spans="2:12" s="152" customFormat="1" ht="15">
      <c r="B210" s="142"/>
      <c r="C210" s="142"/>
      <c r="D210" s="142"/>
      <c r="E210" s="142"/>
      <c r="F210" s="142"/>
      <c r="G210" s="142"/>
      <c r="H210" s="157"/>
      <c r="I210" s="157"/>
      <c r="J210" s="158"/>
      <c r="K210" s="158"/>
      <c r="L210" s="160"/>
    </row>
    <row r="211" spans="2:12" s="152" customFormat="1" ht="15">
      <c r="B211" s="142"/>
      <c r="C211" s="142"/>
      <c r="D211" s="142"/>
      <c r="E211" s="142"/>
      <c r="F211" s="142"/>
      <c r="G211" s="142"/>
      <c r="H211" s="157"/>
      <c r="I211" s="157"/>
      <c r="J211" s="158"/>
      <c r="K211" s="158"/>
      <c r="L211" s="160"/>
    </row>
    <row r="212" spans="2:12" s="152" customFormat="1" ht="15">
      <c r="B212" s="142"/>
      <c r="C212" s="142"/>
      <c r="D212" s="142"/>
      <c r="E212" s="142"/>
      <c r="F212" s="142"/>
      <c r="G212" s="142"/>
      <c r="H212" s="157"/>
      <c r="I212" s="157"/>
      <c r="J212" s="158"/>
      <c r="K212" s="158"/>
      <c r="L212" s="160"/>
    </row>
    <row r="213" spans="2:12" s="152" customFormat="1" ht="15">
      <c r="B213" s="142"/>
      <c r="C213" s="142"/>
      <c r="D213" s="142"/>
      <c r="E213" s="142"/>
      <c r="F213" s="142"/>
      <c r="G213" s="142"/>
      <c r="H213" s="157"/>
      <c r="I213" s="157"/>
      <c r="J213" s="158"/>
      <c r="K213" s="158"/>
      <c r="L213" s="160"/>
    </row>
    <row r="214" spans="2:12" s="152" customFormat="1" ht="15">
      <c r="B214" s="142"/>
      <c r="C214" s="142"/>
      <c r="D214" s="142"/>
      <c r="E214" s="142"/>
      <c r="F214" s="142"/>
      <c r="G214" s="142"/>
      <c r="H214" s="157"/>
      <c r="I214" s="157"/>
      <c r="J214" s="158"/>
      <c r="K214" s="158"/>
      <c r="L214" s="160"/>
    </row>
    <row r="215" spans="2:12" s="152" customFormat="1" ht="15">
      <c r="B215" s="142"/>
      <c r="C215" s="142"/>
      <c r="D215" s="142"/>
      <c r="E215" s="142"/>
      <c r="F215" s="142"/>
      <c r="G215" s="142"/>
      <c r="H215" s="157"/>
      <c r="I215" s="157"/>
      <c r="J215" s="158"/>
      <c r="K215" s="158"/>
      <c r="L215" s="160"/>
    </row>
    <row r="216" spans="2:12" s="152" customFormat="1" ht="15">
      <c r="B216" s="142"/>
      <c r="C216" s="142"/>
      <c r="D216" s="142"/>
      <c r="E216" s="142"/>
      <c r="F216" s="142"/>
      <c r="G216" s="142"/>
      <c r="H216" s="157"/>
      <c r="I216" s="157"/>
      <c r="J216" s="158"/>
      <c r="K216" s="158"/>
      <c r="L216" s="160"/>
    </row>
    <row r="217" spans="2:12" s="152" customFormat="1" ht="15">
      <c r="B217" s="142"/>
      <c r="C217" s="142"/>
      <c r="D217" s="142"/>
      <c r="E217" s="142"/>
      <c r="F217" s="142"/>
      <c r="G217" s="142"/>
      <c r="H217" s="157"/>
      <c r="I217" s="157"/>
      <c r="J217" s="158"/>
      <c r="K217" s="158"/>
      <c r="L217" s="160"/>
    </row>
    <row r="218" spans="2:12" s="152" customFormat="1" ht="15">
      <c r="B218" s="142"/>
      <c r="C218" s="142"/>
      <c r="D218" s="142"/>
      <c r="E218" s="142"/>
      <c r="F218" s="142"/>
      <c r="G218" s="142"/>
      <c r="H218" s="157"/>
      <c r="I218" s="157"/>
      <c r="J218" s="158"/>
      <c r="K218" s="158"/>
      <c r="L218" s="160"/>
    </row>
    <row r="219" spans="2:12" s="152" customFormat="1" ht="15">
      <c r="B219" s="142"/>
      <c r="C219" s="142"/>
      <c r="D219" s="142"/>
      <c r="E219" s="142"/>
      <c r="F219" s="142"/>
      <c r="G219" s="142"/>
      <c r="H219" s="157"/>
      <c r="I219" s="157"/>
      <c r="J219" s="158"/>
      <c r="K219" s="158"/>
      <c r="L219" s="160"/>
    </row>
    <row r="220" spans="2:12" s="152" customFormat="1" ht="15">
      <c r="B220" s="142"/>
      <c r="C220" s="142"/>
      <c r="D220" s="142"/>
      <c r="E220" s="142"/>
      <c r="F220" s="142"/>
      <c r="G220" s="142"/>
      <c r="H220" s="157"/>
      <c r="I220" s="157"/>
      <c r="J220" s="158"/>
      <c r="K220" s="158"/>
      <c r="L220" s="160"/>
    </row>
  </sheetData>
  <sheetProtection/>
  <mergeCells count="7">
    <mergeCell ref="B6:H6"/>
    <mergeCell ref="B7:H7"/>
    <mergeCell ref="B8:H8"/>
    <mergeCell ref="B9:H9"/>
    <mergeCell ref="B2:H2"/>
    <mergeCell ref="B3:H3"/>
    <mergeCell ref="B4:H4"/>
  </mergeCells>
  <printOptions/>
  <pageMargins left="0.7086614173228347" right="0.7086614173228347" top="0.7480314960629921" bottom="0.7480314960629921" header="0.31496062992125984" footer="0.31496062992125984"/>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Germosen</dc:creator>
  <cp:keywords/>
  <dc:description/>
  <cp:lastModifiedBy>Dirección de Análisis</cp:lastModifiedBy>
  <cp:lastPrinted>2022-08-26T14:26:35Z</cp:lastPrinted>
  <dcterms:created xsi:type="dcterms:W3CDTF">2014-03-10T13:12:44Z</dcterms:created>
  <dcterms:modified xsi:type="dcterms:W3CDTF">2023-08-24T13:36:02Z</dcterms:modified>
  <cp:category/>
  <cp:version/>
  <cp:contentType/>
  <cp:contentStatus/>
</cp:coreProperties>
</file>