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20115" windowHeight="7995" activeTab="0"/>
  </bookViews>
  <sheets>
    <sheet name="CASO 4" sheetId="1" r:id="rId1"/>
  </sheets>
  <definedNames/>
  <calcPr fullCalcOnLoad="1"/>
</workbook>
</file>

<file path=xl/sharedStrings.xml><?xml version="1.0" encoding="utf-8"?>
<sst xmlns="http://schemas.openxmlformats.org/spreadsheetml/2006/main" count="431" uniqueCount="78">
  <si>
    <t>Comisión</t>
  </si>
  <si>
    <t>DEBE</t>
  </si>
  <si>
    <t>HABER</t>
  </si>
  <si>
    <t>Caja Única</t>
  </si>
  <si>
    <t>1.1.1.01.02.02.3.</t>
  </si>
  <si>
    <t>TOTAL</t>
  </si>
  <si>
    <t>Capital</t>
  </si>
  <si>
    <t>2.1.1.01.04.03.</t>
  </si>
  <si>
    <t>Deudas comerciales por servicios comerciales y financieros c/p</t>
  </si>
  <si>
    <t>PAGO</t>
  </si>
  <si>
    <t>OTORGAMIENTO</t>
  </si>
  <si>
    <t>Interés</t>
  </si>
  <si>
    <t>FF</t>
  </si>
  <si>
    <t>Capi Final</t>
  </si>
  <si>
    <t>Mayor de importes a devengar</t>
  </si>
  <si>
    <t>RECLASIFICACIÓN</t>
  </si>
  <si>
    <t>5.1.2.03.99.</t>
  </si>
  <si>
    <t>Otros servicios comerciales y financieros (VERIFICAR EN DESCRIPTIVO SI ESTA U OTRA PERO NO INTERES)</t>
  </si>
  <si>
    <t>Devengo comisión y pago</t>
  </si>
  <si>
    <t>u$s</t>
  </si>
  <si>
    <t>Préstamos de empresas privadas a pagar l/p - Capital</t>
  </si>
  <si>
    <t>Préstamos de empresas privadas a pagar l/p - Importes a devengar</t>
  </si>
  <si>
    <t>2.2.2.02.01.02.1.</t>
  </si>
  <si>
    <t>2.2.2.02.01.02.2.</t>
  </si>
  <si>
    <t>2.1.2.02.01.02.1.</t>
  </si>
  <si>
    <t>Préstamos de empresas privadas a pagar c/p - Capital</t>
  </si>
  <si>
    <t>2.1.2.02.01.02.2.</t>
  </si>
  <si>
    <t>Préstamos de empresas privadas a pagar c/p - Importes a devengar</t>
  </si>
  <si>
    <t>2.1.2.02.01.02.3.</t>
  </si>
  <si>
    <t>Préstamos de empresas privadas a pagar c/p - Intereses devengados</t>
  </si>
  <si>
    <t>CALCULO PROGRESIÓN CONTRACTUAL</t>
  </si>
  <si>
    <t>CALCULO EL COSTO EFECTIVO REAL</t>
  </si>
  <si>
    <t>Contrato</t>
  </si>
  <si>
    <t>TASA</t>
  </si>
  <si>
    <t>PROGRESIÓN PRÉSTAMO</t>
  </si>
  <si>
    <t>Capital inicial</t>
  </si>
  <si>
    <t>Devengamiento</t>
  </si>
  <si>
    <t>Pagos</t>
  </si>
  <si>
    <t>CIERRE EJERCICIO ANTERIOR REVALUO REGULARIZADORA</t>
  </si>
  <si>
    <t>Diferencias de cambio positivas por préstamos del sector privado interno a pagar</t>
  </si>
  <si>
    <t>4.9.1.02.02.02.1.</t>
  </si>
  <si>
    <t>Para terminar de computar diferencia de 509 a 510</t>
  </si>
  <si>
    <t>DEVENGAMIENTO EL DOLARES</t>
  </si>
  <si>
    <t>Los intereses contractuales tienen que estar por</t>
  </si>
  <si>
    <t>Los intereses reales tienen que estar por</t>
  </si>
  <si>
    <t>Tipo de cambio fecha de pago y cierre</t>
  </si>
  <si>
    <t>Intereses sobre préstamos de empresas privadas</t>
  </si>
  <si>
    <t>5.2.1.02.01.02.</t>
  </si>
  <si>
    <t>REVALUO DEUDA</t>
  </si>
  <si>
    <t>EN U$S</t>
  </si>
  <si>
    <t>Ser</t>
  </si>
  <si>
    <t>Deber ser</t>
  </si>
  <si>
    <t>Importes a devengar</t>
  </si>
  <si>
    <t>Diferencia</t>
  </si>
  <si>
    <t>5.9.1.02.02.02.2.</t>
  </si>
  <si>
    <t>Diferencias de cambio negativas por préstamos del sector público interno a pagar</t>
  </si>
  <si>
    <t>CIERRE SEGUNDO EJERCICIO DEVENGAMIENTO, PAGO Y REVALUO DEUDA</t>
  </si>
  <si>
    <t>Son 55 dólares (50 de interés contractual y 5 de comisión. Esta comisión como es</t>
  </si>
  <si>
    <t>de administración y no de otorgamiento no va dentro del interés - Es por el pago)</t>
  </si>
  <si>
    <t>Son 1055 dólares (1000 de capi, 50 de interés contractual y 5 de comisión. Esta comisión como es</t>
  </si>
  <si>
    <t>Mayor de diferencias de cambio (en un solo mayor las positivas y las negativas)</t>
  </si>
  <si>
    <t>Equivale a</t>
  </si>
  <si>
    <t>El préstamo queda valuado por</t>
  </si>
  <si>
    <t>dólares lo que está ok</t>
  </si>
  <si>
    <t>Es decir a haber tenido una deuda de 980 dólares que se revaluó 10, una de 989,70 que se revaluó 10 (todo esto en contra)</t>
  </si>
  <si>
    <t>menos haber tenido un crédito -la comisión anticipada- de dólares 20 que se revaluó 10)</t>
  </si>
  <si>
    <t>Mayor de interes</t>
  </si>
  <si>
    <t>PRIMER OPCIÓN EL DIFERENCIAL CAMBIARIO ES CONSIDERADO COMO TAL (VER NOTA ABAJO) TIPO DE CAMBIO INTERESES EL DE CIERRE</t>
  </si>
  <si>
    <t>SEGUNDA OPCIÓN EL DIFERENCIAL CAMBIARIO ES CONSIDERADO COMO TAL (VER NOTA ABAJO) TIPO DE CAMBIO INTERESES PROMEDIO</t>
  </si>
  <si>
    <t>Tipo de cambio para devengar interés</t>
  </si>
  <si>
    <t>Oka</t>
  </si>
  <si>
    <t>Es decir a 59,70 a 510 y a 60,3 a 520</t>
  </si>
  <si>
    <t>TERCERA OPCIÓN EL DIFERENCIAL CAMBIARIO ES CONSIDERADO COMO INTERES (VER NOTA ABAJO) TIPO DE CAMBIO INTERESES PROMEDIO</t>
  </si>
  <si>
    <t>Equivale al revalúo de los 20 iniciales de comisión</t>
  </si>
  <si>
    <t>NOTA: Si la diferencia de cambio es un componente de interés entonces debe ser integrado al mismo (caso 3). Para evaluarlo es necesario el juicio profesional. En general si hay diferencial importante de tasas entre la tasa local de interés y la tasa en moneda extranjera es porque hay una muy clara expectativa de devaluación y el diferencial cambiario de ese préstamo deberá ser tratado como interés. Esto hay que observarlo preferentemente en el momento en que se toma la financiación. Si por el contrario ese diferencial de tasas no existe no hay expectativa de devaluación y el diferencial cambiario debe ser considerado como tal y no como interés (Casos 1 y 2)</t>
  </si>
  <si>
    <t>MODULO 5 - EJERCICIO 1</t>
  </si>
  <si>
    <t>Pesos</t>
  </si>
  <si>
    <t>Supuesto se hizo la operación de cambio para convertir en pesos</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</si>
</sst>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 #,##0.00_ ;_ * \-#,##0.00_ ;_ * &quot;-&quot;??_ ;_ @_ "/>
  </numFmts>
  <fonts count="35">
    <font>
      <sz val="11"/>
      <color theme="1"/>
      <name val="Calibri"/>
      <family val="2"/>
    </font>
    <font>
      <sz val="11"/>
      <color indexed="8"/>
      <name val="Calibri"/>
      <family val="2"/>
    </font>
    <font>
      <i/>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1" fillId="21" borderId="1" applyNumberFormat="0" applyAlignment="0" applyProtection="0"/>
    <xf numFmtId="0" fontId="22" fillId="22" borderId="2" applyNumberFormat="0" applyAlignment="0" applyProtection="0"/>
    <xf numFmtId="0" fontId="23" fillId="0" borderId="3" applyNumberFormat="0" applyFill="0" applyAlignment="0" applyProtection="0"/>
    <xf numFmtId="0" fontId="24" fillId="0" borderId="0" applyNumberFormat="0" applyFill="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25" fillId="29" borderId="1" applyNumberFormat="0" applyAlignment="0" applyProtection="0"/>
    <xf numFmtId="0" fontId="26"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8" fillId="21" borderId="5"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24" fillId="0" borderId="8" applyNumberFormat="0" applyFill="0" applyAlignment="0" applyProtection="0"/>
    <xf numFmtId="0" fontId="34" fillId="0" borderId="9" applyNumberFormat="0" applyFill="0" applyAlignment="0" applyProtection="0"/>
  </cellStyleXfs>
  <cellXfs count="18">
    <xf numFmtId="0" fontId="0" fillId="0" borderId="0" xfId="0" applyFont="1" applyAlignment="1">
      <alignment/>
    </xf>
    <xf numFmtId="14" fontId="0" fillId="0" borderId="0" xfId="0" applyNumberFormat="1" applyAlignment="1">
      <alignment/>
    </xf>
    <xf numFmtId="0" fontId="0" fillId="0" borderId="10" xfId="0" applyBorder="1" applyAlignment="1">
      <alignment/>
    </xf>
    <xf numFmtId="0" fontId="2" fillId="0" borderId="0" xfId="0" applyFont="1" applyFill="1" applyAlignment="1">
      <alignment vertical="top" wrapText="1"/>
    </xf>
    <xf numFmtId="0" fontId="0" fillId="0" borderId="0" xfId="0" applyAlignment="1">
      <alignment horizontal="center"/>
    </xf>
    <xf numFmtId="1" fontId="2" fillId="0" borderId="0" xfId="0" applyNumberFormat="1" applyFont="1" applyFill="1" applyAlignment="1">
      <alignment vertical="top"/>
    </xf>
    <xf numFmtId="0" fontId="0" fillId="8" borderId="0" xfId="0" applyFill="1" applyAlignment="1">
      <alignment/>
    </xf>
    <xf numFmtId="10" fontId="0" fillId="0" borderId="0" xfId="0" applyNumberFormat="1" applyAlignment="1">
      <alignment/>
    </xf>
    <xf numFmtId="164" fontId="0" fillId="0" borderId="0" xfId="46" applyFont="1" applyAlignment="1">
      <alignment/>
    </xf>
    <xf numFmtId="164" fontId="0" fillId="0" borderId="10" xfId="46" applyFont="1" applyBorder="1" applyAlignment="1">
      <alignment/>
    </xf>
    <xf numFmtId="164" fontId="0" fillId="0" borderId="0" xfId="0" applyNumberFormat="1" applyAlignment="1">
      <alignment/>
    </xf>
    <xf numFmtId="164" fontId="0" fillId="0" borderId="0" xfId="0" applyNumberFormat="1" applyAlignment="1">
      <alignment horizontal="center"/>
    </xf>
    <xf numFmtId="164" fontId="0" fillId="0" borderId="10" xfId="0" applyNumberFormat="1" applyBorder="1" applyAlignment="1">
      <alignment/>
    </xf>
    <xf numFmtId="0" fontId="0" fillId="33" borderId="0" xfId="0" applyFill="1" applyAlignment="1">
      <alignment/>
    </xf>
    <xf numFmtId="2" fontId="0" fillId="0" borderId="0" xfId="0" applyNumberFormat="1" applyAlignment="1">
      <alignment/>
    </xf>
    <xf numFmtId="164" fontId="0" fillId="0" borderId="0" xfId="0" applyNumberFormat="1" applyBorder="1" applyAlignment="1">
      <alignment/>
    </xf>
    <xf numFmtId="0" fontId="0" fillId="0" borderId="0" xfId="0" applyBorder="1" applyAlignment="1">
      <alignment/>
    </xf>
    <xf numFmtId="0" fontId="0" fillId="15" borderId="0" xfId="0" applyFill="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885825</xdr:colOff>
      <xdr:row>35</xdr:row>
      <xdr:rowOff>57150</xdr:rowOff>
    </xdr:from>
    <xdr:to>
      <xdr:col>3</xdr:col>
      <xdr:colOff>400050</xdr:colOff>
      <xdr:row>88</xdr:row>
      <xdr:rowOff>76200</xdr:rowOff>
    </xdr:to>
    <xdr:sp>
      <xdr:nvSpPr>
        <xdr:cNvPr id="1" name="2 Conector recto de flecha"/>
        <xdr:cNvSpPr>
          <a:spLocks/>
        </xdr:cNvSpPr>
      </xdr:nvSpPr>
      <xdr:spPr>
        <a:xfrm flipH="1" flipV="1">
          <a:off x="1647825" y="6724650"/>
          <a:ext cx="1609725" cy="101155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71"/>
  <sheetViews>
    <sheetView tabSelected="1" zoomScalePageLayoutView="0" workbookViewId="0" topLeftCell="D256">
      <selection activeCell="J268" sqref="J268"/>
    </sheetView>
  </sheetViews>
  <sheetFormatPr defaultColWidth="11.421875" defaultRowHeight="15"/>
  <cols>
    <col min="2" max="2" width="14.140625" style="0" customWidth="1"/>
    <col min="3" max="3" width="17.28125" style="0" customWidth="1"/>
  </cols>
  <sheetData>
    <row r="1" ht="15">
      <c r="A1" s="6" t="s">
        <v>75</v>
      </c>
    </row>
    <row r="3" spans="1:3" ht="15">
      <c r="A3" t="s">
        <v>18</v>
      </c>
      <c r="C3" s="1">
        <v>41244</v>
      </c>
    </row>
    <row r="5" spans="2:3" ht="15">
      <c r="B5" t="s">
        <v>19</v>
      </c>
      <c r="C5" t="s">
        <v>76</v>
      </c>
    </row>
    <row r="6" spans="2:3" ht="15">
      <c r="B6">
        <v>20</v>
      </c>
      <c r="C6" s="8">
        <f>+B6*500</f>
        <v>10000</v>
      </c>
    </row>
    <row r="7" spans="8:9" ht="15">
      <c r="H7" s="4" t="s">
        <v>1</v>
      </c>
      <c r="I7" s="4" t="s">
        <v>2</v>
      </c>
    </row>
    <row r="8" spans="1:9" ht="15">
      <c r="A8" t="s">
        <v>26</v>
      </c>
      <c r="B8" t="s">
        <v>27</v>
      </c>
      <c r="H8" s="8">
        <f>+C6</f>
        <v>10000</v>
      </c>
      <c r="I8" s="8"/>
    </row>
    <row r="9" spans="1:9" ht="15">
      <c r="A9" t="s">
        <v>7</v>
      </c>
      <c r="B9" t="s">
        <v>8</v>
      </c>
      <c r="H9" s="9"/>
      <c r="I9" s="9">
        <f>+H8</f>
        <v>10000</v>
      </c>
    </row>
    <row r="10" spans="7:9" ht="15">
      <c r="G10" t="s">
        <v>5</v>
      </c>
      <c r="H10" s="8">
        <f>+H8</f>
        <v>10000</v>
      </c>
      <c r="I10" s="8">
        <f>+I9</f>
        <v>10000</v>
      </c>
    </row>
    <row r="12" spans="1:9" ht="15">
      <c r="A12" t="s">
        <v>9</v>
      </c>
      <c r="H12" s="4" t="s">
        <v>1</v>
      </c>
      <c r="I12" s="4" t="s">
        <v>2</v>
      </c>
    </row>
    <row r="13" spans="1:9" ht="15">
      <c r="A13" t="s">
        <v>7</v>
      </c>
      <c r="B13" t="s">
        <v>8</v>
      </c>
      <c r="H13" s="11">
        <f>+I9</f>
        <v>10000</v>
      </c>
      <c r="I13" s="11"/>
    </row>
    <row r="14" spans="1:9" ht="15">
      <c r="A14" s="5" t="s">
        <v>4</v>
      </c>
      <c r="B14" s="3" t="s">
        <v>3</v>
      </c>
      <c r="H14" s="12"/>
      <c r="I14" s="12">
        <f>+H13</f>
        <v>10000</v>
      </c>
    </row>
    <row r="15" spans="7:9" ht="15">
      <c r="G15" t="s">
        <v>5</v>
      </c>
      <c r="H15" s="10">
        <f>+H13</f>
        <v>10000</v>
      </c>
      <c r="I15" s="10">
        <f>+I14</f>
        <v>10000</v>
      </c>
    </row>
    <row r="16" spans="8:9" ht="15">
      <c r="H16" s="10"/>
      <c r="I16" s="10"/>
    </row>
    <row r="17" spans="1:9" ht="15">
      <c r="A17" t="s">
        <v>30</v>
      </c>
      <c r="H17" s="10"/>
      <c r="I17" s="10"/>
    </row>
    <row r="18" spans="3:9" ht="15">
      <c r="C18" s="1">
        <v>41275</v>
      </c>
      <c r="D18" s="1">
        <v>41639</v>
      </c>
      <c r="E18" s="1">
        <v>42004</v>
      </c>
      <c r="H18" s="10"/>
      <c r="I18" s="10"/>
    </row>
    <row r="19" spans="2:9" ht="15">
      <c r="B19" t="s">
        <v>6</v>
      </c>
      <c r="C19">
        <v>1000</v>
      </c>
      <c r="E19">
        <v>-1000</v>
      </c>
      <c r="H19" s="10"/>
      <c r="I19" s="10"/>
    </row>
    <row r="20" spans="2:9" ht="15">
      <c r="B20" t="s">
        <v>11</v>
      </c>
      <c r="C20" s="2"/>
      <c r="D20" s="2">
        <v>-50</v>
      </c>
      <c r="E20" s="2">
        <v>-50</v>
      </c>
      <c r="H20" s="10"/>
      <c r="I20" s="10"/>
    </row>
    <row r="21" spans="2:9" ht="15">
      <c r="B21" t="s">
        <v>12</v>
      </c>
      <c r="C21">
        <f>+C19</f>
        <v>1000</v>
      </c>
      <c r="D21">
        <f>+D20</f>
        <v>-50</v>
      </c>
      <c r="E21">
        <f>+E19+E20</f>
        <v>-1050</v>
      </c>
      <c r="H21" s="10"/>
      <c r="I21" s="10"/>
    </row>
    <row r="22" spans="8:9" ht="15">
      <c r="H22" s="10"/>
      <c r="I22" s="10"/>
    </row>
    <row r="23" spans="8:9" ht="15">
      <c r="H23" s="10"/>
      <c r="I23" s="10"/>
    </row>
    <row r="24" spans="1:9" ht="15">
      <c r="A24" t="s">
        <v>31</v>
      </c>
      <c r="H24" s="10"/>
      <c r="I24" s="10"/>
    </row>
    <row r="25" spans="3:9" ht="15">
      <c r="C25" s="1">
        <v>41275</v>
      </c>
      <c r="D25" s="1">
        <v>41639</v>
      </c>
      <c r="E25" s="1">
        <v>42004</v>
      </c>
      <c r="H25" s="10"/>
      <c r="I25" s="10"/>
    </row>
    <row r="26" spans="2:9" ht="15">
      <c r="B26" t="s">
        <v>32</v>
      </c>
      <c r="C26">
        <v>1000</v>
      </c>
      <c r="D26">
        <f>+D21</f>
        <v>-50</v>
      </c>
      <c r="E26">
        <f>+E21</f>
        <v>-1050</v>
      </c>
      <c r="H26" s="10"/>
      <c r="I26" s="10"/>
    </row>
    <row r="27" spans="2:9" ht="15">
      <c r="B27" t="s">
        <v>0</v>
      </c>
      <c r="C27" s="2">
        <f>-B6</f>
        <v>-20</v>
      </c>
      <c r="D27" s="2"/>
      <c r="E27" s="2"/>
      <c r="H27" s="10"/>
      <c r="I27" s="10"/>
    </row>
    <row r="28" spans="2:9" ht="15">
      <c r="B28" t="s">
        <v>12</v>
      </c>
      <c r="C28">
        <f>+C26+C27</f>
        <v>980</v>
      </c>
      <c r="D28">
        <f>+D26</f>
        <v>-50</v>
      </c>
      <c r="E28">
        <f>+E26</f>
        <v>-1050</v>
      </c>
      <c r="H28" s="10"/>
      <c r="I28" s="10"/>
    </row>
    <row r="29" spans="8:9" ht="15">
      <c r="H29" s="10"/>
      <c r="I29" s="10"/>
    </row>
    <row r="30" spans="2:9" ht="15">
      <c r="B30" t="s">
        <v>33</v>
      </c>
      <c r="C30" s="7">
        <f>IRR(C28:E28)</f>
        <v>0.06092284739871023</v>
      </c>
      <c r="H30" s="10"/>
      <c r="I30" s="10"/>
    </row>
    <row r="31" spans="3:9" ht="15">
      <c r="C31" s="7"/>
      <c r="H31" s="10"/>
      <c r="I31" s="10"/>
    </row>
    <row r="32" spans="1:9" ht="15">
      <c r="A32" t="s">
        <v>34</v>
      </c>
      <c r="C32" s="7"/>
      <c r="H32" s="10"/>
      <c r="I32" s="10"/>
    </row>
    <row r="33" spans="2:9" ht="15">
      <c r="B33" t="s">
        <v>35</v>
      </c>
      <c r="C33" s="7" t="s">
        <v>36</v>
      </c>
      <c r="D33" t="s">
        <v>37</v>
      </c>
      <c r="E33" t="s">
        <v>13</v>
      </c>
      <c r="H33" s="10"/>
      <c r="I33" s="10"/>
    </row>
    <row r="34" spans="1:9" ht="15">
      <c r="A34" s="1">
        <v>41275</v>
      </c>
      <c r="B34">
        <f>+C28</f>
        <v>980</v>
      </c>
      <c r="C34" s="8">
        <f>+B34*C30</f>
        <v>59.70439045073602</v>
      </c>
      <c r="D34">
        <f>+D28</f>
        <v>-50</v>
      </c>
      <c r="E34" s="10">
        <f>+B34+C34+D34</f>
        <v>989.7043904507361</v>
      </c>
      <c r="H34" s="10"/>
      <c r="I34" s="10"/>
    </row>
    <row r="35" spans="1:9" ht="15">
      <c r="A35" s="1">
        <v>41639</v>
      </c>
      <c r="B35" s="10">
        <f>+E34</f>
        <v>989.7043904507361</v>
      </c>
      <c r="C35" s="8">
        <f>+B35*C30</f>
        <v>60.29560954926372</v>
      </c>
      <c r="D35">
        <f>+E28</f>
        <v>-1050</v>
      </c>
      <c r="E35" s="10">
        <f>+B35+C35+D35</f>
        <v>0</v>
      </c>
      <c r="H35" s="10"/>
      <c r="I35" s="10"/>
    </row>
    <row r="36" spans="1:9" ht="15">
      <c r="A36" s="1"/>
      <c r="C36" s="10"/>
      <c r="H36" s="10"/>
      <c r="I36" s="10"/>
    </row>
    <row r="37" spans="3:9" ht="15">
      <c r="C37" s="10"/>
      <c r="H37" s="10"/>
      <c r="I37" s="10"/>
    </row>
    <row r="38" spans="1:9" ht="15">
      <c r="A38" t="s">
        <v>38</v>
      </c>
      <c r="C38" s="7"/>
      <c r="E38" s="1">
        <v>41274</v>
      </c>
      <c r="H38" s="10"/>
      <c r="I38" s="10"/>
    </row>
    <row r="39" spans="3:9" ht="15">
      <c r="C39" s="7"/>
      <c r="H39" s="10"/>
      <c r="I39" s="10"/>
    </row>
    <row r="40" spans="2:9" ht="15">
      <c r="B40" t="s">
        <v>19</v>
      </c>
      <c r="C40" t="s">
        <v>76</v>
      </c>
      <c r="H40" s="10"/>
      <c r="I40" s="10"/>
    </row>
    <row r="41" spans="2:9" ht="15">
      <c r="B41">
        <v>20</v>
      </c>
      <c r="C41">
        <f>+B41*509</f>
        <v>10180</v>
      </c>
      <c r="H41" s="10"/>
      <c r="I41" s="10"/>
    </row>
    <row r="42" spans="3:9" ht="15">
      <c r="C42" s="7"/>
      <c r="H42" s="10" t="s">
        <v>1</v>
      </c>
      <c r="I42" s="10" t="s">
        <v>2</v>
      </c>
    </row>
    <row r="43" spans="1:8" ht="15">
      <c r="A43" t="s">
        <v>26</v>
      </c>
      <c r="B43" t="s">
        <v>27</v>
      </c>
      <c r="H43" s="8">
        <f>+C41-C6</f>
        <v>180</v>
      </c>
    </row>
    <row r="44" spans="1:9" ht="15">
      <c r="A44" t="s">
        <v>40</v>
      </c>
      <c r="B44" t="s">
        <v>39</v>
      </c>
      <c r="H44" s="2"/>
      <c r="I44" s="12">
        <f>+H43</f>
        <v>180</v>
      </c>
    </row>
    <row r="45" spans="7:9" ht="15">
      <c r="G45" t="s">
        <v>5</v>
      </c>
      <c r="H45" s="10">
        <f>+H43</f>
        <v>180</v>
      </c>
      <c r="I45" s="10">
        <f>+I44</f>
        <v>180</v>
      </c>
    </row>
    <row r="47" spans="1:7" ht="15">
      <c r="A47" s="13" t="s">
        <v>67</v>
      </c>
      <c r="B47" s="13"/>
      <c r="C47" s="13"/>
      <c r="D47" s="13"/>
      <c r="E47" s="13"/>
      <c r="F47" s="13"/>
      <c r="G47" s="13"/>
    </row>
    <row r="49" spans="1:10" ht="15">
      <c r="A49" t="s">
        <v>10</v>
      </c>
      <c r="H49" s="10" t="s">
        <v>1</v>
      </c>
      <c r="I49" s="10" t="s">
        <v>2</v>
      </c>
      <c r="J49" s="1">
        <v>41609</v>
      </c>
    </row>
    <row r="50" spans="1:9" ht="15">
      <c r="A50" t="s">
        <v>22</v>
      </c>
      <c r="B50" t="s">
        <v>20</v>
      </c>
      <c r="H50" s="8"/>
      <c r="I50" s="8">
        <f>1000*510</f>
        <v>510000</v>
      </c>
    </row>
    <row r="51" spans="1:10" ht="15">
      <c r="A51" t="s">
        <v>23</v>
      </c>
      <c r="B51" t="s">
        <v>21</v>
      </c>
      <c r="H51" s="8">
        <f>20*1</f>
        <v>20</v>
      </c>
      <c r="I51" s="8"/>
      <c r="J51" t="s">
        <v>41</v>
      </c>
    </row>
    <row r="52" spans="1:10" ht="15">
      <c r="A52" s="5" t="s">
        <v>4</v>
      </c>
      <c r="B52" s="3" t="s">
        <v>3</v>
      </c>
      <c r="H52" s="8">
        <f>+I50</f>
        <v>510000</v>
      </c>
      <c r="I52" s="8"/>
      <c r="J52" t="s">
        <v>77</v>
      </c>
    </row>
    <row r="53" spans="1:9" ht="15">
      <c r="A53" t="s">
        <v>40</v>
      </c>
      <c r="B53" t="s">
        <v>39</v>
      </c>
      <c r="H53" s="9"/>
      <c r="I53" s="9">
        <f>+H51</f>
        <v>20</v>
      </c>
    </row>
    <row r="54" spans="7:9" ht="15">
      <c r="G54" t="s">
        <v>5</v>
      </c>
      <c r="H54" s="8">
        <f>+H51+H52</f>
        <v>510020</v>
      </c>
      <c r="I54" s="8">
        <f>+I53+I50</f>
        <v>510020</v>
      </c>
    </row>
    <row r="56" spans="1:10" ht="15">
      <c r="A56" t="s">
        <v>48</v>
      </c>
      <c r="I56" s="10"/>
      <c r="J56" s="1">
        <v>41639</v>
      </c>
    </row>
    <row r="57" spans="5:8" ht="15">
      <c r="E57" t="s">
        <v>49</v>
      </c>
      <c r="F57" t="s">
        <v>76</v>
      </c>
      <c r="H57" t="s">
        <v>53</v>
      </c>
    </row>
    <row r="58" spans="5:7" ht="15">
      <c r="E58" t="s">
        <v>51</v>
      </c>
      <c r="F58" t="s">
        <v>50</v>
      </c>
      <c r="G58" t="s">
        <v>51</v>
      </c>
    </row>
    <row r="59" spans="1:8" ht="15">
      <c r="A59" t="s">
        <v>6</v>
      </c>
      <c r="D59" s="10"/>
      <c r="E59" s="10">
        <v>1000</v>
      </c>
      <c r="F59" s="10">
        <f>+I50</f>
        <v>510000</v>
      </c>
      <c r="G59" s="8">
        <f>+E59*520</f>
        <v>520000</v>
      </c>
      <c r="H59" s="10">
        <f>+G59-F59</f>
        <v>10000</v>
      </c>
    </row>
    <row r="60" spans="1:8" ht="15">
      <c r="A60" t="s">
        <v>52</v>
      </c>
      <c r="D60" s="10"/>
      <c r="E60" s="10">
        <f>+C35+C34-100</f>
        <v>19.999999999999744</v>
      </c>
      <c r="F60" s="10">
        <f>+H8+H43+H51</f>
        <v>10200</v>
      </c>
      <c r="G60" s="8">
        <f>+E60*520</f>
        <v>10399.999999999867</v>
      </c>
      <c r="H60" s="10">
        <f>+G60-F60</f>
        <v>199.9999999998672</v>
      </c>
    </row>
    <row r="61" spans="5:8" ht="15">
      <c r="E61" s="10"/>
      <c r="H61" s="10"/>
    </row>
    <row r="62" spans="8:9" ht="15">
      <c r="H62" s="10" t="s">
        <v>1</v>
      </c>
      <c r="I62" s="10" t="s">
        <v>2</v>
      </c>
    </row>
    <row r="63" spans="1:8" ht="15">
      <c r="A63" t="s">
        <v>54</v>
      </c>
      <c r="B63" t="s">
        <v>55</v>
      </c>
      <c r="H63" s="10">
        <f>+H59-H60</f>
        <v>9800.000000000133</v>
      </c>
    </row>
    <row r="64" spans="1:8" ht="15">
      <c r="A64" t="s">
        <v>23</v>
      </c>
      <c r="B64" t="s">
        <v>21</v>
      </c>
      <c r="H64" s="10">
        <f>+H60</f>
        <v>199.9999999998672</v>
      </c>
    </row>
    <row r="65" spans="1:9" ht="15">
      <c r="A65" t="s">
        <v>22</v>
      </c>
      <c r="B65" t="s">
        <v>20</v>
      </c>
      <c r="H65" s="2"/>
      <c r="I65" s="12">
        <f>+H63+H64</f>
        <v>10000</v>
      </c>
    </row>
    <row r="66" spans="7:9" ht="15">
      <c r="G66" t="s">
        <v>5</v>
      </c>
      <c r="H66" s="10">
        <f>+H63+H64</f>
        <v>10000</v>
      </c>
      <c r="I66" s="10">
        <f>+I65</f>
        <v>10000</v>
      </c>
    </row>
    <row r="68" ht="15">
      <c r="A68" t="s">
        <v>42</v>
      </c>
    </row>
    <row r="70" spans="1:5" ht="15">
      <c r="A70" t="s">
        <v>43</v>
      </c>
      <c r="E70">
        <v>50</v>
      </c>
    </row>
    <row r="71" spans="1:5" ht="15">
      <c r="A71" t="s">
        <v>44</v>
      </c>
      <c r="E71" s="10">
        <f>+C34</f>
        <v>59.70439045073602</v>
      </c>
    </row>
    <row r="72" spans="1:5" ht="15">
      <c r="A72" t="s">
        <v>45</v>
      </c>
      <c r="E72">
        <v>520</v>
      </c>
    </row>
    <row r="75" spans="8:10" ht="15">
      <c r="H75" s="10" t="s">
        <v>1</v>
      </c>
      <c r="I75" s="10" t="s">
        <v>2</v>
      </c>
      <c r="J75" s="1"/>
    </row>
    <row r="76" spans="1:8" ht="15">
      <c r="A76" t="s">
        <v>47</v>
      </c>
      <c r="B76" t="s">
        <v>46</v>
      </c>
      <c r="H76" s="8">
        <f>+E71*520</f>
        <v>31046.28303438273</v>
      </c>
    </row>
    <row r="77" spans="1:9" ht="15">
      <c r="A77" t="s">
        <v>23</v>
      </c>
      <c r="B77" t="s">
        <v>21</v>
      </c>
      <c r="H77" s="8"/>
      <c r="I77" s="8">
        <f>+H76-I78</f>
        <v>5046.28303438273</v>
      </c>
    </row>
    <row r="78" spans="1:9" ht="15">
      <c r="A78" t="s">
        <v>28</v>
      </c>
      <c r="B78" t="s">
        <v>29</v>
      </c>
      <c r="H78" s="9"/>
      <c r="I78" s="9">
        <f>+E70*E72</f>
        <v>26000</v>
      </c>
    </row>
    <row r="79" spans="7:9" ht="15">
      <c r="G79" t="s">
        <v>5</v>
      </c>
      <c r="H79" s="8">
        <f>+H76+H77</f>
        <v>31046.28303438273</v>
      </c>
      <c r="I79" s="8">
        <f>+I77+I78</f>
        <v>31046.28303438273</v>
      </c>
    </row>
    <row r="81" spans="8:9" ht="15">
      <c r="H81" s="10" t="s">
        <v>1</v>
      </c>
      <c r="I81" s="10" t="s">
        <v>2</v>
      </c>
    </row>
    <row r="82" spans="1:8" ht="15">
      <c r="A82" t="s">
        <v>28</v>
      </c>
      <c r="B82" t="s">
        <v>29</v>
      </c>
      <c r="H82" s="8">
        <f>+I78</f>
        <v>26000</v>
      </c>
    </row>
    <row r="83" spans="1:8" ht="15">
      <c r="A83" t="s">
        <v>16</v>
      </c>
      <c r="B83" t="s">
        <v>17</v>
      </c>
      <c r="H83" s="8">
        <f>5*E72</f>
        <v>2600</v>
      </c>
    </row>
    <row r="84" spans="1:11" ht="15">
      <c r="A84" s="5" t="s">
        <v>4</v>
      </c>
      <c r="B84" s="3" t="s">
        <v>3</v>
      </c>
      <c r="H84" s="9"/>
      <c r="I84" s="9">
        <f>+H82+H83</f>
        <v>28600</v>
      </c>
      <c r="J84">
        <f>+I84/520</f>
        <v>55</v>
      </c>
      <c r="K84" t="s">
        <v>57</v>
      </c>
    </row>
    <row r="85" spans="7:11" ht="15">
      <c r="G85" t="s">
        <v>5</v>
      </c>
      <c r="H85" s="8">
        <f>+H82+H84</f>
        <v>26000</v>
      </c>
      <c r="I85" s="8">
        <f>+I84</f>
        <v>28600</v>
      </c>
      <c r="K85" t="s">
        <v>58</v>
      </c>
    </row>
    <row r="86" spans="8:9" ht="15">
      <c r="H86" s="8"/>
      <c r="I86" s="8"/>
    </row>
    <row r="87" spans="1:9" ht="15">
      <c r="A87" t="s">
        <v>62</v>
      </c>
      <c r="H87" s="8"/>
      <c r="I87" s="8"/>
    </row>
    <row r="88" spans="1:9" ht="15">
      <c r="A88" t="s">
        <v>6</v>
      </c>
      <c r="C88" s="10">
        <f>+I65+I50</f>
        <v>520000</v>
      </c>
      <c r="H88" s="8"/>
      <c r="I88" s="8"/>
    </row>
    <row r="89" spans="1:9" ht="15">
      <c r="A89" t="s">
        <v>52</v>
      </c>
      <c r="C89" s="10">
        <f>+G60-I77</f>
        <v>5353.716965617137</v>
      </c>
      <c r="H89" s="8"/>
      <c r="I89" s="8"/>
    </row>
    <row r="90" spans="3:9" ht="15">
      <c r="C90" s="10">
        <f>+C88-C89</f>
        <v>514646.28303438285</v>
      </c>
      <c r="D90" s="14">
        <f>+C90/520</f>
        <v>989.7043904507362</v>
      </c>
      <c r="E90" t="s">
        <v>63</v>
      </c>
      <c r="H90" s="8"/>
      <c r="I90" s="8"/>
    </row>
    <row r="91" spans="8:9" ht="15">
      <c r="H91" s="8"/>
      <c r="I91" s="8"/>
    </row>
    <row r="93" ht="15">
      <c r="A93" t="s">
        <v>15</v>
      </c>
    </row>
    <row r="95" spans="8:9" ht="15">
      <c r="H95" s="10" t="s">
        <v>1</v>
      </c>
      <c r="I95" s="10" t="s">
        <v>2</v>
      </c>
    </row>
    <row r="96" spans="1:9" ht="15">
      <c r="A96" t="s">
        <v>24</v>
      </c>
      <c r="B96" t="s">
        <v>25</v>
      </c>
      <c r="I96" s="10">
        <f>+I65+I50</f>
        <v>520000</v>
      </c>
    </row>
    <row r="97" spans="1:9" ht="15">
      <c r="A97" t="s">
        <v>22</v>
      </c>
      <c r="B97" t="s">
        <v>20</v>
      </c>
      <c r="H97" s="12">
        <f>+I96</f>
        <v>520000</v>
      </c>
      <c r="I97" s="2"/>
    </row>
    <row r="98" spans="7:9" ht="15">
      <c r="G98" t="s">
        <v>5</v>
      </c>
      <c r="H98" s="10">
        <f>+H97</f>
        <v>520000</v>
      </c>
      <c r="I98" s="10">
        <f>+I96</f>
        <v>520000</v>
      </c>
    </row>
    <row r="100" spans="1:10" ht="15">
      <c r="A100" t="s">
        <v>56</v>
      </c>
      <c r="H100" s="10"/>
      <c r="I100" s="10"/>
      <c r="J100" s="1">
        <v>42004</v>
      </c>
    </row>
    <row r="102" ht="15">
      <c r="A102" t="s">
        <v>42</v>
      </c>
    </row>
    <row r="104" spans="1:5" ht="15">
      <c r="A104" t="s">
        <v>43</v>
      </c>
      <c r="E104">
        <v>50</v>
      </c>
    </row>
    <row r="105" spans="1:5" ht="15">
      <c r="A105" t="s">
        <v>44</v>
      </c>
      <c r="E105" s="10">
        <f>+C35</f>
        <v>60.29560954926372</v>
      </c>
    </row>
    <row r="106" spans="1:5" ht="15">
      <c r="A106" t="s">
        <v>45</v>
      </c>
      <c r="E106">
        <v>530</v>
      </c>
    </row>
    <row r="109" spans="1:10" ht="15">
      <c r="A109" t="s">
        <v>48</v>
      </c>
      <c r="J109" s="1"/>
    </row>
    <row r="110" spans="5:8" ht="15">
      <c r="E110" t="s">
        <v>49</v>
      </c>
      <c r="F110" t="s">
        <v>76</v>
      </c>
      <c r="H110" t="s">
        <v>53</v>
      </c>
    </row>
    <row r="111" spans="5:7" ht="15">
      <c r="E111" t="s">
        <v>51</v>
      </c>
      <c r="F111" t="s">
        <v>50</v>
      </c>
      <c r="G111" t="s">
        <v>51</v>
      </c>
    </row>
    <row r="112" spans="1:8" ht="15">
      <c r="A112" t="s">
        <v>6</v>
      </c>
      <c r="D112" s="10"/>
      <c r="E112" s="10">
        <v>1000</v>
      </c>
      <c r="F112" s="10">
        <f>+I96</f>
        <v>520000</v>
      </c>
      <c r="G112" s="8">
        <f>+E112*530</f>
        <v>530000</v>
      </c>
      <c r="H112" s="10">
        <f>+G112-F112</f>
        <v>10000</v>
      </c>
    </row>
    <row r="113" spans="1:8" ht="15">
      <c r="A113" t="s">
        <v>52</v>
      </c>
      <c r="D113" s="10"/>
      <c r="E113" s="10">
        <f>+C35-50</f>
        <v>10.295609549263723</v>
      </c>
      <c r="F113" s="10">
        <f>+H8+H43+H51-I77+H64</f>
        <v>5353.716965617137</v>
      </c>
      <c r="G113">
        <f>+E113*530</f>
        <v>5456.673061109774</v>
      </c>
      <c r="H113" s="10">
        <f>+G113-F113</f>
        <v>102.95609549263645</v>
      </c>
    </row>
    <row r="114" spans="5:8" ht="15">
      <c r="E114" s="10"/>
      <c r="H114" s="10"/>
    </row>
    <row r="115" spans="8:9" ht="15">
      <c r="H115" s="10" t="s">
        <v>1</v>
      </c>
      <c r="I115" s="10" t="s">
        <v>2</v>
      </c>
    </row>
    <row r="116" spans="1:8" ht="15">
      <c r="A116" t="s">
        <v>54</v>
      </c>
      <c r="B116" t="s">
        <v>55</v>
      </c>
      <c r="H116" s="10">
        <f>+H112-H113</f>
        <v>9897.043904507364</v>
      </c>
    </row>
    <row r="117" spans="1:8" ht="15">
      <c r="A117" t="s">
        <v>23</v>
      </c>
      <c r="B117" t="s">
        <v>21</v>
      </c>
      <c r="H117" s="10">
        <f>+H113</f>
        <v>102.95609549263645</v>
      </c>
    </row>
    <row r="118" spans="1:9" ht="15">
      <c r="A118" t="s">
        <v>22</v>
      </c>
      <c r="B118" t="s">
        <v>20</v>
      </c>
      <c r="H118" s="2"/>
      <c r="I118" s="12">
        <f>+H116+H117</f>
        <v>10000</v>
      </c>
    </row>
    <row r="119" spans="7:9" ht="15">
      <c r="G119" t="s">
        <v>5</v>
      </c>
      <c r="H119" s="10">
        <f>+H116+H117</f>
        <v>10000</v>
      </c>
      <c r="I119" s="10">
        <f>+I118</f>
        <v>10000</v>
      </c>
    </row>
    <row r="121" spans="8:9" ht="15">
      <c r="H121" s="10" t="s">
        <v>1</v>
      </c>
      <c r="I121" s="10" t="s">
        <v>2</v>
      </c>
    </row>
    <row r="122" spans="1:8" ht="15">
      <c r="A122" t="s">
        <v>47</v>
      </c>
      <c r="B122" t="s">
        <v>46</v>
      </c>
      <c r="H122" s="10">
        <f>+E105*E106</f>
        <v>31956.673061109774</v>
      </c>
    </row>
    <row r="123" spans="1:9" ht="15">
      <c r="A123" t="s">
        <v>23</v>
      </c>
      <c r="B123" t="s">
        <v>21</v>
      </c>
      <c r="H123" s="10"/>
      <c r="I123" s="10">
        <f>+H122-I124</f>
        <v>5456.673061109774</v>
      </c>
    </row>
    <row r="124" spans="1:9" ht="15">
      <c r="A124" t="s">
        <v>28</v>
      </c>
      <c r="B124" t="s">
        <v>29</v>
      </c>
      <c r="H124" s="2"/>
      <c r="I124" s="12">
        <f>+E104*E106</f>
        <v>26500</v>
      </c>
    </row>
    <row r="125" spans="7:9" ht="15">
      <c r="G125" t="s">
        <v>5</v>
      </c>
      <c r="H125" s="10">
        <f>+H122</f>
        <v>31956.673061109774</v>
      </c>
      <c r="I125" s="10">
        <f>+I123+I124</f>
        <v>31956.673061109774</v>
      </c>
    </row>
    <row r="129" spans="8:9" ht="15">
      <c r="H129" s="10" t="s">
        <v>1</v>
      </c>
      <c r="I129" s="10" t="s">
        <v>2</v>
      </c>
    </row>
    <row r="130" spans="1:9" ht="15">
      <c r="A130" t="s">
        <v>28</v>
      </c>
      <c r="B130" t="s">
        <v>29</v>
      </c>
      <c r="H130" s="10">
        <f>+I124</f>
        <v>26500</v>
      </c>
      <c r="I130" s="10"/>
    </row>
    <row r="131" spans="1:9" ht="15">
      <c r="A131" t="s">
        <v>16</v>
      </c>
      <c r="B131" t="s">
        <v>17</v>
      </c>
      <c r="H131" s="10">
        <f>5*E106</f>
        <v>2650</v>
      </c>
      <c r="I131" s="10"/>
    </row>
    <row r="132" spans="1:9" ht="15">
      <c r="A132" t="s">
        <v>22</v>
      </c>
      <c r="B132" t="s">
        <v>20</v>
      </c>
      <c r="H132" s="15">
        <v>530000</v>
      </c>
      <c r="I132" s="16"/>
    </row>
    <row r="133" spans="1:11" ht="15">
      <c r="A133" s="5" t="s">
        <v>4</v>
      </c>
      <c r="B133" s="3" t="s">
        <v>3</v>
      </c>
      <c r="H133" s="12"/>
      <c r="I133" s="12">
        <f>+H130+H132+H131</f>
        <v>559150</v>
      </c>
      <c r="J133">
        <f>+I133/530</f>
        <v>1055</v>
      </c>
      <c r="K133" t="s">
        <v>59</v>
      </c>
    </row>
    <row r="134" spans="7:11" ht="15">
      <c r="G134" t="s">
        <v>5</v>
      </c>
      <c r="H134" s="10">
        <f>+H130+H131+H132</f>
        <v>559150</v>
      </c>
      <c r="I134" s="10">
        <f>+I133</f>
        <v>559150</v>
      </c>
      <c r="K134" t="s">
        <v>58</v>
      </c>
    </row>
    <row r="137" ht="15">
      <c r="A137" t="s">
        <v>60</v>
      </c>
    </row>
    <row r="138" spans="8:9" ht="15">
      <c r="H138" t="s">
        <v>1</v>
      </c>
      <c r="I138" t="s">
        <v>2</v>
      </c>
    </row>
    <row r="139" ht="15">
      <c r="I139" s="10">
        <f>+I44</f>
        <v>180</v>
      </c>
    </row>
    <row r="140" ht="15">
      <c r="I140" s="10">
        <f>+I53</f>
        <v>20</v>
      </c>
    </row>
    <row r="141" ht="15">
      <c r="H141" s="10">
        <f>+H63</f>
        <v>9800.000000000133</v>
      </c>
    </row>
    <row r="142" spans="8:9" ht="15">
      <c r="H142" s="12">
        <f>+H116</f>
        <v>9897.043904507364</v>
      </c>
      <c r="I142" s="2"/>
    </row>
    <row r="143" spans="8:10" ht="15">
      <c r="H143" s="10">
        <f>+H141+H142</f>
        <v>19697.043904507496</v>
      </c>
      <c r="I143" s="10">
        <f>+I139+I140</f>
        <v>200</v>
      </c>
      <c r="J143" s="10">
        <f>+H143-I143</f>
        <v>19497.043904507496</v>
      </c>
    </row>
    <row r="144" spans="10:11" ht="15">
      <c r="J144" t="s">
        <v>61</v>
      </c>
      <c r="K144" s="10">
        <f>+B34*10+B35*10-200</f>
        <v>19497.04390450736</v>
      </c>
    </row>
    <row r="145" ht="15">
      <c r="J145" t="s">
        <v>64</v>
      </c>
    </row>
    <row r="146" ht="15">
      <c r="J146" t="s">
        <v>65</v>
      </c>
    </row>
    <row r="147" spans="8:9" ht="15">
      <c r="H147" t="s">
        <v>1</v>
      </c>
      <c r="I147" t="s">
        <v>2</v>
      </c>
    </row>
    <row r="148" spans="1:11" ht="15">
      <c r="A148" t="s">
        <v>66</v>
      </c>
      <c r="H148" s="10">
        <f>+H76+H122</f>
        <v>63002.956095492504</v>
      </c>
      <c r="J148" t="s">
        <v>61</v>
      </c>
      <c r="K148" s="10">
        <f>+C34*520+C35*530</f>
        <v>63002.956095492504</v>
      </c>
    </row>
    <row r="149" spans="8:9" ht="15">
      <c r="H149" t="s">
        <v>1</v>
      </c>
      <c r="I149" t="s">
        <v>2</v>
      </c>
    </row>
    <row r="150" spans="1:10" ht="15">
      <c r="A150" t="s">
        <v>14</v>
      </c>
      <c r="H150" s="10">
        <f>+H8+H43+H51+H64-I77+H117-I123</f>
        <v>0</v>
      </c>
      <c r="J150" t="s">
        <v>70</v>
      </c>
    </row>
    <row r="152" spans="1:7" ht="15">
      <c r="A152" s="13" t="s">
        <v>68</v>
      </c>
      <c r="B152" s="13"/>
      <c r="C152" s="13"/>
      <c r="D152" s="13"/>
      <c r="E152" s="13"/>
      <c r="F152" s="13"/>
      <c r="G152" s="13"/>
    </row>
    <row r="154" spans="1:10" ht="15">
      <c r="A154" t="s">
        <v>10</v>
      </c>
      <c r="H154" s="10" t="s">
        <v>1</v>
      </c>
      <c r="I154" s="10" t="s">
        <v>2</v>
      </c>
      <c r="J154" s="1">
        <v>41609</v>
      </c>
    </row>
    <row r="155" spans="1:9" ht="15">
      <c r="A155" t="s">
        <v>22</v>
      </c>
      <c r="B155" t="s">
        <v>20</v>
      </c>
      <c r="H155" s="8"/>
      <c r="I155" s="8">
        <f>1000*510</f>
        <v>510000</v>
      </c>
    </row>
    <row r="156" spans="1:10" ht="15">
      <c r="A156" t="s">
        <v>23</v>
      </c>
      <c r="B156" t="s">
        <v>21</v>
      </c>
      <c r="H156" s="8">
        <f>20*1</f>
        <v>20</v>
      </c>
      <c r="I156" s="8"/>
      <c r="J156" t="s">
        <v>41</v>
      </c>
    </row>
    <row r="157" spans="1:10" ht="15">
      <c r="A157" s="5" t="s">
        <v>4</v>
      </c>
      <c r="B157" s="3" t="s">
        <v>3</v>
      </c>
      <c r="H157" s="8">
        <f>+I155</f>
        <v>510000</v>
      </c>
      <c r="I157" s="8"/>
      <c r="J157" t="s">
        <v>77</v>
      </c>
    </row>
    <row r="158" spans="1:9" ht="15">
      <c r="A158" t="s">
        <v>40</v>
      </c>
      <c r="B158" t="s">
        <v>39</v>
      </c>
      <c r="H158" s="9"/>
      <c r="I158" s="9">
        <f>+H156</f>
        <v>20</v>
      </c>
    </row>
    <row r="159" spans="7:9" ht="15">
      <c r="G159" t="s">
        <v>5</v>
      </c>
      <c r="H159" s="8">
        <f>+H156+H157</f>
        <v>510020</v>
      </c>
      <c r="I159" s="8">
        <f>+I158+I155</f>
        <v>510020</v>
      </c>
    </row>
    <row r="161" spans="1:10" ht="15">
      <c r="A161" t="s">
        <v>48</v>
      </c>
      <c r="I161" s="10"/>
      <c r="J161" s="1">
        <v>41639</v>
      </c>
    </row>
    <row r="162" spans="5:8" ht="15">
      <c r="E162" t="s">
        <v>49</v>
      </c>
      <c r="F162" t="s">
        <v>76</v>
      </c>
      <c r="H162" t="s">
        <v>53</v>
      </c>
    </row>
    <row r="163" spans="5:7" ht="15">
      <c r="E163" t="s">
        <v>51</v>
      </c>
      <c r="F163" t="s">
        <v>50</v>
      </c>
      <c r="G163" t="s">
        <v>51</v>
      </c>
    </row>
    <row r="164" spans="1:8" ht="15">
      <c r="A164" t="s">
        <v>6</v>
      </c>
      <c r="D164" s="10"/>
      <c r="E164" s="10">
        <f>+E59</f>
        <v>1000</v>
      </c>
      <c r="F164" s="10">
        <f>+I155</f>
        <v>510000</v>
      </c>
      <c r="G164" s="8">
        <f>+E164*520</f>
        <v>520000</v>
      </c>
      <c r="H164" s="10">
        <f>+G164-F164</f>
        <v>10000</v>
      </c>
    </row>
    <row r="165" spans="1:8" ht="15">
      <c r="A165" t="s">
        <v>52</v>
      </c>
      <c r="D165" s="10"/>
      <c r="E165" s="10">
        <f>+E60</f>
        <v>19.999999999999744</v>
      </c>
      <c r="F165" s="10">
        <f>+F60</f>
        <v>10200</v>
      </c>
      <c r="G165" s="8">
        <f>+E165*520</f>
        <v>10399.999999999867</v>
      </c>
      <c r="H165" s="10">
        <f>+G165-F165</f>
        <v>199.9999999998672</v>
      </c>
    </row>
    <row r="167" spans="8:9" ht="15">
      <c r="H167" s="10" t="s">
        <v>1</v>
      </c>
      <c r="I167" s="10" t="s">
        <v>2</v>
      </c>
    </row>
    <row r="168" spans="1:8" ht="15">
      <c r="A168" t="s">
        <v>54</v>
      </c>
      <c r="B168" t="s">
        <v>55</v>
      </c>
      <c r="H168" s="10">
        <f>+H164-H165</f>
        <v>9800.000000000133</v>
      </c>
    </row>
    <row r="169" spans="1:8" ht="15">
      <c r="A169" t="s">
        <v>23</v>
      </c>
      <c r="B169" t="s">
        <v>21</v>
      </c>
      <c r="H169" s="10">
        <f>+H165</f>
        <v>199.9999999998672</v>
      </c>
    </row>
    <row r="170" spans="1:9" ht="15">
      <c r="A170" t="s">
        <v>22</v>
      </c>
      <c r="B170" t="s">
        <v>20</v>
      </c>
      <c r="H170" s="2"/>
      <c r="I170" s="12">
        <f>+H168+H169</f>
        <v>10000</v>
      </c>
    </row>
    <row r="171" spans="7:9" ht="15">
      <c r="G171" t="s">
        <v>5</v>
      </c>
      <c r="H171" s="10">
        <f>+H168+H169</f>
        <v>10000</v>
      </c>
      <c r="I171" s="10">
        <f>+I170</f>
        <v>10000</v>
      </c>
    </row>
    <row r="173" ht="15">
      <c r="A173" t="s">
        <v>42</v>
      </c>
    </row>
    <row r="175" spans="1:5" ht="15">
      <c r="A175" t="s">
        <v>43</v>
      </c>
      <c r="E175" s="10">
        <f>+E70</f>
        <v>50</v>
      </c>
    </row>
    <row r="176" spans="1:5" ht="15">
      <c r="A176" t="s">
        <v>44</v>
      </c>
      <c r="E176" s="10">
        <f>+E71</f>
        <v>59.70439045073602</v>
      </c>
    </row>
    <row r="177" spans="1:5" ht="15">
      <c r="A177" t="s">
        <v>69</v>
      </c>
      <c r="E177" s="10">
        <v>510</v>
      </c>
    </row>
    <row r="180" spans="8:10" ht="15">
      <c r="H180" s="10" t="s">
        <v>1</v>
      </c>
      <c r="I180" s="10" t="s">
        <v>2</v>
      </c>
      <c r="J180" s="1"/>
    </row>
    <row r="181" spans="1:8" ht="15">
      <c r="A181" t="s">
        <v>47</v>
      </c>
      <c r="B181" t="s">
        <v>46</v>
      </c>
      <c r="H181" s="8">
        <f>+E176*510</f>
        <v>30449.239129875372</v>
      </c>
    </row>
    <row r="182" spans="1:8" ht="15">
      <c r="A182" t="s">
        <v>54</v>
      </c>
      <c r="B182" t="s">
        <v>55</v>
      </c>
      <c r="H182" s="8">
        <f>+E176*10</f>
        <v>597.0439045073603</v>
      </c>
    </row>
    <row r="183" spans="1:9" ht="15">
      <c r="A183" t="s">
        <v>23</v>
      </c>
      <c r="B183" t="s">
        <v>21</v>
      </c>
      <c r="H183" s="8"/>
      <c r="I183" s="8">
        <f>+H181+H182-I184</f>
        <v>5046.283034382734</v>
      </c>
    </row>
    <row r="184" spans="1:9" ht="15">
      <c r="A184" t="s">
        <v>28</v>
      </c>
      <c r="B184" t="s">
        <v>29</v>
      </c>
      <c r="H184" s="9"/>
      <c r="I184" s="9">
        <f>+E175*520</f>
        <v>26000</v>
      </c>
    </row>
    <row r="185" spans="7:9" ht="15">
      <c r="G185" t="s">
        <v>5</v>
      </c>
      <c r="H185" s="8">
        <f>+H181+H182</f>
        <v>31046.283034382734</v>
      </c>
      <c r="I185" s="8">
        <f>+I183+I184</f>
        <v>31046.283034382734</v>
      </c>
    </row>
    <row r="187" spans="8:9" ht="15">
      <c r="H187" s="10" t="s">
        <v>1</v>
      </c>
      <c r="I187" s="10" t="s">
        <v>2</v>
      </c>
    </row>
    <row r="188" spans="1:8" ht="15">
      <c r="A188" t="s">
        <v>28</v>
      </c>
      <c r="B188" t="s">
        <v>29</v>
      </c>
      <c r="H188" s="8">
        <f>+I184</f>
        <v>26000</v>
      </c>
    </row>
    <row r="189" spans="1:8" ht="15">
      <c r="A189" t="s">
        <v>16</v>
      </c>
      <c r="B189" t="s">
        <v>17</v>
      </c>
      <c r="H189" s="8">
        <f>5*520</f>
        <v>2600</v>
      </c>
    </row>
    <row r="190" spans="1:11" ht="15">
      <c r="A190" s="5" t="s">
        <v>4</v>
      </c>
      <c r="B190" s="3" t="s">
        <v>3</v>
      </c>
      <c r="H190" s="9"/>
      <c r="I190" s="9">
        <f>+H188+H189</f>
        <v>28600</v>
      </c>
      <c r="J190">
        <f>+I190/520</f>
        <v>55</v>
      </c>
      <c r="K190" t="s">
        <v>57</v>
      </c>
    </row>
    <row r="191" spans="7:11" ht="15">
      <c r="G191" t="s">
        <v>5</v>
      </c>
      <c r="H191" s="8">
        <f>+H188+H190</f>
        <v>26000</v>
      </c>
      <c r="I191" s="8">
        <f>+I190</f>
        <v>28600</v>
      </c>
      <c r="K191" t="s">
        <v>58</v>
      </c>
    </row>
    <row r="192" spans="8:9" ht="15">
      <c r="H192" s="8"/>
      <c r="I192" s="8"/>
    </row>
    <row r="193" spans="1:9" ht="15">
      <c r="A193" t="s">
        <v>62</v>
      </c>
      <c r="H193" s="8"/>
      <c r="I193" s="8"/>
    </row>
    <row r="194" spans="1:9" ht="15">
      <c r="A194" t="s">
        <v>6</v>
      </c>
      <c r="C194" s="10">
        <f>+I170+I155</f>
        <v>520000</v>
      </c>
      <c r="H194" s="8"/>
      <c r="I194" s="8"/>
    </row>
    <row r="195" spans="1:9" ht="15">
      <c r="A195" t="s">
        <v>52</v>
      </c>
      <c r="C195" s="10">
        <f>+G165-I183</f>
        <v>5353.716965617134</v>
      </c>
      <c r="H195" s="8"/>
      <c r="I195" s="8"/>
    </row>
    <row r="196" spans="3:9" ht="15">
      <c r="C196" s="10">
        <f>+C194-C195</f>
        <v>514646.28303438285</v>
      </c>
      <c r="D196" s="14">
        <f>+C196/520</f>
        <v>989.7043904507362</v>
      </c>
      <c r="E196" t="s">
        <v>63</v>
      </c>
      <c r="H196" s="8"/>
      <c r="I196" s="8"/>
    </row>
    <row r="197" spans="8:9" ht="15">
      <c r="H197" s="8"/>
      <c r="I197" s="8"/>
    </row>
    <row r="199" ht="15">
      <c r="A199" t="s">
        <v>15</v>
      </c>
    </row>
    <row r="201" spans="8:9" ht="15">
      <c r="H201" s="10" t="s">
        <v>1</v>
      </c>
      <c r="I201" s="10" t="s">
        <v>2</v>
      </c>
    </row>
    <row r="202" spans="1:9" ht="15">
      <c r="A202" t="s">
        <v>24</v>
      </c>
      <c r="B202" t="s">
        <v>25</v>
      </c>
      <c r="I202" s="10">
        <f>+I170+I155</f>
        <v>520000</v>
      </c>
    </row>
    <row r="203" spans="1:9" ht="15">
      <c r="A203" t="s">
        <v>22</v>
      </c>
      <c r="B203" t="s">
        <v>20</v>
      </c>
      <c r="H203" s="12">
        <f>+I202</f>
        <v>520000</v>
      </c>
      <c r="I203" s="2"/>
    </row>
    <row r="204" spans="7:9" ht="15">
      <c r="G204" t="s">
        <v>5</v>
      </c>
      <c r="H204" s="10">
        <f>+H203</f>
        <v>520000</v>
      </c>
      <c r="I204" s="10">
        <f>+I202</f>
        <v>520000</v>
      </c>
    </row>
    <row r="206" spans="1:10" ht="15">
      <c r="A206" t="s">
        <v>56</v>
      </c>
      <c r="H206" s="10"/>
      <c r="I206" s="10"/>
      <c r="J206" s="1">
        <v>42004</v>
      </c>
    </row>
    <row r="208" ht="15">
      <c r="A208" t="s">
        <v>42</v>
      </c>
    </row>
    <row r="210" spans="1:5" ht="15">
      <c r="A210" t="s">
        <v>43</v>
      </c>
      <c r="E210">
        <f>+E104</f>
        <v>50</v>
      </c>
    </row>
    <row r="211" spans="1:5" ht="15">
      <c r="A211" t="s">
        <v>44</v>
      </c>
      <c r="E211">
        <f>+E105</f>
        <v>60.29560954926372</v>
      </c>
    </row>
    <row r="212" spans="1:5" ht="15">
      <c r="A212" t="s">
        <v>45</v>
      </c>
      <c r="E212">
        <v>520</v>
      </c>
    </row>
    <row r="215" spans="1:10" ht="15">
      <c r="A215" t="s">
        <v>48</v>
      </c>
      <c r="J215" s="1"/>
    </row>
    <row r="216" spans="5:8" ht="15">
      <c r="E216" t="s">
        <v>49</v>
      </c>
      <c r="F216" t="s">
        <v>76</v>
      </c>
      <c r="H216" t="s">
        <v>53</v>
      </c>
    </row>
    <row r="217" spans="5:7" ht="15">
      <c r="E217" t="s">
        <v>51</v>
      </c>
      <c r="F217" t="s">
        <v>50</v>
      </c>
      <c r="G217" t="s">
        <v>51</v>
      </c>
    </row>
    <row r="218" spans="1:8" ht="15">
      <c r="A218" t="s">
        <v>6</v>
      </c>
      <c r="D218" s="10"/>
      <c r="E218" s="10">
        <f>+E112</f>
        <v>1000</v>
      </c>
      <c r="F218" s="10">
        <f>+I202</f>
        <v>520000</v>
      </c>
      <c r="G218" s="8">
        <f>+E218*530</f>
        <v>530000</v>
      </c>
      <c r="H218" s="10">
        <f>+G218-F218</f>
        <v>10000</v>
      </c>
    </row>
    <row r="219" spans="1:8" ht="15">
      <c r="A219" t="s">
        <v>52</v>
      </c>
      <c r="D219" s="10"/>
      <c r="E219" s="10">
        <f>+E113</f>
        <v>10.295609549263723</v>
      </c>
      <c r="F219" s="10">
        <f>+H8+H43+H156-I183</f>
        <v>5153.716965617266</v>
      </c>
      <c r="G219">
        <f>+E219*530</f>
        <v>5456.673061109774</v>
      </c>
      <c r="H219" s="10">
        <f>+G219-F219</f>
        <v>302.9560954925073</v>
      </c>
    </row>
    <row r="221" spans="8:9" ht="15">
      <c r="H221" s="10" t="s">
        <v>1</v>
      </c>
      <c r="I221" s="10" t="s">
        <v>2</v>
      </c>
    </row>
    <row r="222" spans="1:8" ht="15">
      <c r="A222" t="s">
        <v>54</v>
      </c>
      <c r="B222" t="s">
        <v>55</v>
      </c>
      <c r="H222" s="10">
        <f>+H218-H219</f>
        <v>9697.043904507493</v>
      </c>
    </row>
    <row r="223" spans="1:8" ht="15">
      <c r="A223" t="s">
        <v>23</v>
      </c>
      <c r="B223" t="s">
        <v>21</v>
      </c>
      <c r="H223" s="10">
        <f>+H219</f>
        <v>302.9560954925073</v>
      </c>
    </row>
    <row r="224" spans="1:9" ht="15">
      <c r="A224" t="s">
        <v>22</v>
      </c>
      <c r="B224" t="s">
        <v>20</v>
      </c>
      <c r="H224" s="2"/>
      <c r="I224" s="12">
        <f>+H222+H223</f>
        <v>10000</v>
      </c>
    </row>
    <row r="225" spans="7:9" ht="15">
      <c r="G225" t="s">
        <v>5</v>
      </c>
      <c r="H225" s="10">
        <f>+H222+H223</f>
        <v>10000</v>
      </c>
      <c r="I225" s="10">
        <f>+I224</f>
        <v>10000</v>
      </c>
    </row>
    <row r="227" spans="8:9" ht="15">
      <c r="H227" s="10" t="s">
        <v>1</v>
      </c>
      <c r="I227" s="10" t="s">
        <v>2</v>
      </c>
    </row>
    <row r="228" spans="1:8" ht="15">
      <c r="A228" t="s">
        <v>47</v>
      </c>
      <c r="B228" t="s">
        <v>46</v>
      </c>
      <c r="H228" s="10">
        <f>+E211*520</f>
        <v>31353.716965617135</v>
      </c>
    </row>
    <row r="229" spans="1:8" ht="15">
      <c r="A229" t="s">
        <v>54</v>
      </c>
      <c r="B229" t="s">
        <v>55</v>
      </c>
      <c r="H229" s="10">
        <f>+E211*10</f>
        <v>602.9560954926372</v>
      </c>
    </row>
    <row r="230" spans="1:9" ht="15">
      <c r="A230" t="s">
        <v>23</v>
      </c>
      <c r="B230" t="s">
        <v>21</v>
      </c>
      <c r="H230" s="10"/>
      <c r="I230" s="10">
        <f>+H228+H229-I231</f>
        <v>5456.673061109774</v>
      </c>
    </row>
    <row r="231" spans="1:9" ht="15">
      <c r="A231" t="s">
        <v>28</v>
      </c>
      <c r="B231" t="s">
        <v>29</v>
      </c>
      <c r="H231" s="2"/>
      <c r="I231" s="12">
        <f>+E210*530</f>
        <v>26500</v>
      </c>
    </row>
    <row r="232" spans="7:9" ht="15">
      <c r="G232" t="s">
        <v>5</v>
      </c>
      <c r="H232" s="10">
        <f>+H228+H229</f>
        <v>31956.673061109774</v>
      </c>
      <c r="I232" s="10">
        <f>+I230+I231</f>
        <v>31956.673061109774</v>
      </c>
    </row>
    <row r="236" spans="8:9" ht="15">
      <c r="H236" s="10" t="s">
        <v>1</v>
      </c>
      <c r="I236" s="10" t="s">
        <v>2</v>
      </c>
    </row>
    <row r="237" spans="1:9" ht="15">
      <c r="A237" t="s">
        <v>28</v>
      </c>
      <c r="B237" t="s">
        <v>29</v>
      </c>
      <c r="H237" s="10">
        <f>+I231</f>
        <v>26500</v>
      </c>
      <c r="I237" s="10"/>
    </row>
    <row r="238" spans="1:9" ht="15">
      <c r="A238" t="s">
        <v>16</v>
      </c>
      <c r="B238" t="s">
        <v>17</v>
      </c>
      <c r="H238" s="10">
        <f>5*530</f>
        <v>2650</v>
      </c>
      <c r="I238" s="10"/>
    </row>
    <row r="239" spans="1:9" ht="15">
      <c r="A239" t="s">
        <v>22</v>
      </c>
      <c r="B239" t="s">
        <v>20</v>
      </c>
      <c r="H239" s="15">
        <v>530000</v>
      </c>
      <c r="I239" s="16"/>
    </row>
    <row r="240" spans="1:11" ht="15">
      <c r="A240" s="5" t="s">
        <v>4</v>
      </c>
      <c r="B240" s="3" t="s">
        <v>3</v>
      </c>
      <c r="H240" s="12"/>
      <c r="I240" s="12">
        <f>+H237+H239+H238</f>
        <v>559150</v>
      </c>
      <c r="J240">
        <f>+I240/530</f>
        <v>1055</v>
      </c>
      <c r="K240" t="s">
        <v>59</v>
      </c>
    </row>
    <row r="241" spans="7:11" ht="15">
      <c r="G241" t="s">
        <v>5</v>
      </c>
      <c r="H241" s="10">
        <f>+H237+H238+H239</f>
        <v>559150</v>
      </c>
      <c r="I241" s="10">
        <f>+I240</f>
        <v>559150</v>
      </c>
      <c r="K241" t="s">
        <v>58</v>
      </c>
    </row>
    <row r="244" ht="15">
      <c r="A244" t="s">
        <v>60</v>
      </c>
    </row>
    <row r="245" spans="8:9" ht="15">
      <c r="H245" t="s">
        <v>1</v>
      </c>
      <c r="I245" t="s">
        <v>2</v>
      </c>
    </row>
    <row r="246" ht="15">
      <c r="I246" s="10">
        <f>+I44</f>
        <v>180</v>
      </c>
    </row>
    <row r="247" ht="15">
      <c r="I247" s="10">
        <f>+I158</f>
        <v>20</v>
      </c>
    </row>
    <row r="248" ht="15">
      <c r="H248" s="10">
        <f>+H168</f>
        <v>9800.000000000133</v>
      </c>
    </row>
    <row r="249" ht="15">
      <c r="H249" s="10">
        <f>+H182</f>
        <v>597.0439045073603</v>
      </c>
    </row>
    <row r="250" spans="8:9" ht="15">
      <c r="H250" s="15">
        <f>+H222</f>
        <v>9697.043904507493</v>
      </c>
      <c r="I250" s="16"/>
    </row>
    <row r="251" spans="8:9" ht="15">
      <c r="H251" s="12">
        <f>+H229</f>
        <v>602.9560954926372</v>
      </c>
      <c r="I251" s="2"/>
    </row>
    <row r="252" spans="8:10" ht="15">
      <c r="H252" s="10">
        <f>+H248+H249+H250+H251</f>
        <v>20697.043904507624</v>
      </c>
      <c r="I252" s="10">
        <f>+I246+I247</f>
        <v>200</v>
      </c>
      <c r="J252" s="10">
        <f>+H252-I252</f>
        <v>20497.043904507624</v>
      </c>
    </row>
    <row r="253" spans="10:11" ht="15">
      <c r="J253" t="s">
        <v>61</v>
      </c>
      <c r="K253" s="10">
        <f>+B34*10+B35*10+E71*10+E105*10-200</f>
        <v>20697.04390450736</v>
      </c>
    </row>
    <row r="254" ht="15">
      <c r="J254" t="s">
        <v>64</v>
      </c>
    </row>
    <row r="255" ht="15">
      <c r="J255" t="s">
        <v>65</v>
      </c>
    </row>
    <row r="256" spans="8:9" ht="15">
      <c r="H256" t="s">
        <v>1</v>
      </c>
      <c r="I256" t="s">
        <v>2</v>
      </c>
    </row>
    <row r="257" spans="1:11" ht="15">
      <c r="A257" t="s">
        <v>66</v>
      </c>
      <c r="H257" s="10">
        <f>+H181+H228</f>
        <v>61802.95609549251</v>
      </c>
      <c r="J257" t="s">
        <v>61</v>
      </c>
      <c r="K257" s="10">
        <f>+E176*510+E211*520</f>
        <v>61802.95609549251</v>
      </c>
    </row>
    <row r="258" ht="15">
      <c r="J258" t="s">
        <v>71</v>
      </c>
    </row>
    <row r="259" spans="8:9" ht="15">
      <c r="H259" t="s">
        <v>1</v>
      </c>
      <c r="I259" t="s">
        <v>2</v>
      </c>
    </row>
    <row r="260" spans="1:10" ht="15">
      <c r="A260" t="s">
        <v>14</v>
      </c>
      <c r="H260" s="10">
        <f>+H8+H43+H51+H64-I77+H117-I123</f>
        <v>0</v>
      </c>
      <c r="J260" t="s">
        <v>70</v>
      </c>
    </row>
    <row r="263" spans="1:7" ht="15">
      <c r="A263" s="13" t="s">
        <v>72</v>
      </c>
      <c r="B263" s="13"/>
      <c r="C263" s="13"/>
      <c r="D263" s="13"/>
      <c r="E263" s="13"/>
      <c r="F263" s="13"/>
      <c r="G263" s="13"/>
    </row>
    <row r="265" spans="1:10" ht="15">
      <c r="A265" t="s">
        <v>10</v>
      </c>
      <c r="H265" s="10" t="s">
        <v>1</v>
      </c>
      <c r="I265" s="10" t="s">
        <v>2</v>
      </c>
      <c r="J265" s="1">
        <v>41609</v>
      </c>
    </row>
    <row r="266" spans="1:9" ht="15">
      <c r="A266" t="s">
        <v>22</v>
      </c>
      <c r="B266" t="s">
        <v>20</v>
      </c>
      <c r="H266" s="8"/>
      <c r="I266" s="8">
        <f>1000*510</f>
        <v>510000</v>
      </c>
    </row>
    <row r="267" spans="1:10" ht="15">
      <c r="A267" t="s">
        <v>23</v>
      </c>
      <c r="B267" t="s">
        <v>21</v>
      </c>
      <c r="H267" s="8">
        <f>20*1</f>
        <v>20</v>
      </c>
      <c r="I267" s="8"/>
      <c r="J267" t="s">
        <v>41</v>
      </c>
    </row>
    <row r="268" spans="1:10" ht="15">
      <c r="A268" s="5" t="s">
        <v>4</v>
      </c>
      <c r="B268" s="3" t="s">
        <v>3</v>
      </c>
      <c r="H268" s="8">
        <f>+I266</f>
        <v>510000</v>
      </c>
      <c r="I268" s="8"/>
      <c r="J268" t="s">
        <v>77</v>
      </c>
    </row>
    <row r="269" spans="1:9" ht="15">
      <c r="A269" t="s">
        <v>40</v>
      </c>
      <c r="B269" t="s">
        <v>39</v>
      </c>
      <c r="H269" s="9"/>
      <c r="I269" s="9">
        <f>+H267</f>
        <v>20</v>
      </c>
    </row>
    <row r="270" spans="7:9" ht="15">
      <c r="G270" t="s">
        <v>5</v>
      </c>
      <c r="H270" s="8">
        <f>+H267+H268</f>
        <v>510020</v>
      </c>
      <c r="I270" s="8">
        <f>+I269+I266</f>
        <v>510020</v>
      </c>
    </row>
    <row r="272" spans="1:10" ht="15">
      <c r="A272" t="s">
        <v>48</v>
      </c>
      <c r="I272" s="10"/>
      <c r="J272" s="1">
        <v>41639</v>
      </c>
    </row>
    <row r="273" spans="5:8" ht="15">
      <c r="E273" t="s">
        <v>49</v>
      </c>
      <c r="F273" t="s">
        <v>76</v>
      </c>
      <c r="H273" t="s">
        <v>53</v>
      </c>
    </row>
    <row r="274" spans="5:7" ht="15">
      <c r="E274" t="s">
        <v>51</v>
      </c>
      <c r="F274" t="s">
        <v>50</v>
      </c>
      <c r="G274" t="s">
        <v>51</v>
      </c>
    </row>
    <row r="275" spans="1:8" ht="15">
      <c r="A275" t="s">
        <v>6</v>
      </c>
      <c r="D275" s="10"/>
      <c r="E275" s="10">
        <f>+E164</f>
        <v>1000</v>
      </c>
      <c r="F275" s="10">
        <f>+I266</f>
        <v>510000</v>
      </c>
      <c r="G275" s="8">
        <f>+E275*520</f>
        <v>520000</v>
      </c>
      <c r="H275" s="10">
        <f>+G275-F275</f>
        <v>10000</v>
      </c>
    </row>
    <row r="276" spans="1:8" ht="15">
      <c r="A276" t="s">
        <v>52</v>
      </c>
      <c r="D276" s="10"/>
      <c r="E276" s="10">
        <f>+E165</f>
        <v>19.999999999999744</v>
      </c>
      <c r="F276" s="10">
        <f>+F165</f>
        <v>10200</v>
      </c>
      <c r="G276" s="8">
        <f>+E276*520</f>
        <v>10399.999999999867</v>
      </c>
      <c r="H276" s="10">
        <f>+G276-F276</f>
        <v>199.9999999998672</v>
      </c>
    </row>
    <row r="277" ht="15">
      <c r="G277" s="10"/>
    </row>
    <row r="278" spans="8:9" ht="15">
      <c r="H278" s="10" t="s">
        <v>1</v>
      </c>
      <c r="I278" s="10" t="s">
        <v>2</v>
      </c>
    </row>
    <row r="279" spans="1:8" ht="15">
      <c r="A279" t="s">
        <v>47</v>
      </c>
      <c r="B279" t="s">
        <v>46</v>
      </c>
      <c r="H279" s="10">
        <f>+H275-H276</f>
        <v>9800.000000000133</v>
      </c>
    </row>
    <row r="280" spans="1:8" ht="15">
      <c r="A280" t="s">
        <v>23</v>
      </c>
      <c r="B280" t="s">
        <v>21</v>
      </c>
      <c r="H280" s="10">
        <f>+H276</f>
        <v>199.9999999998672</v>
      </c>
    </row>
    <row r="281" spans="1:9" ht="15">
      <c r="A281" t="s">
        <v>22</v>
      </c>
      <c r="B281" t="s">
        <v>20</v>
      </c>
      <c r="H281" s="2"/>
      <c r="I281" s="12">
        <f>+H279+H280</f>
        <v>10000</v>
      </c>
    </row>
    <row r="282" spans="7:9" ht="15">
      <c r="G282" t="s">
        <v>5</v>
      </c>
      <c r="H282" s="10">
        <f>+H279+H280</f>
        <v>10000</v>
      </c>
      <c r="I282" s="10">
        <f>+I281</f>
        <v>10000</v>
      </c>
    </row>
    <row r="284" ht="15">
      <c r="A284" t="s">
        <v>42</v>
      </c>
    </row>
    <row r="286" spans="1:5" ht="15">
      <c r="A286" t="s">
        <v>43</v>
      </c>
      <c r="E286" s="10">
        <f>+E175</f>
        <v>50</v>
      </c>
    </row>
    <row r="287" spans="1:5" ht="15">
      <c r="A287" t="s">
        <v>44</v>
      </c>
      <c r="E287" s="10">
        <f>+E176</f>
        <v>59.70439045073602</v>
      </c>
    </row>
    <row r="288" spans="1:5" ht="15">
      <c r="A288" t="s">
        <v>69</v>
      </c>
      <c r="E288" s="10">
        <v>510</v>
      </c>
    </row>
    <row r="291" spans="8:10" ht="15">
      <c r="H291" s="10" t="s">
        <v>1</v>
      </c>
      <c r="I291" s="10" t="s">
        <v>2</v>
      </c>
      <c r="J291" s="1"/>
    </row>
    <row r="292" spans="1:8" ht="15">
      <c r="A292" t="s">
        <v>47</v>
      </c>
      <c r="B292" t="s">
        <v>46</v>
      </c>
      <c r="H292" s="8">
        <f>+E287*520</f>
        <v>31046.28303438273</v>
      </c>
    </row>
    <row r="293" spans="1:9" ht="15">
      <c r="A293" t="s">
        <v>23</v>
      </c>
      <c r="B293" t="s">
        <v>21</v>
      </c>
      <c r="H293" s="8"/>
      <c r="I293" s="8">
        <f>+H292-I294</f>
        <v>5046.28303438273</v>
      </c>
    </row>
    <row r="294" spans="1:9" ht="15">
      <c r="A294" t="s">
        <v>28</v>
      </c>
      <c r="B294" t="s">
        <v>29</v>
      </c>
      <c r="H294" s="9"/>
      <c r="I294" s="9">
        <f>+E286*520</f>
        <v>26000</v>
      </c>
    </row>
    <row r="295" spans="7:9" ht="15">
      <c r="G295" t="s">
        <v>5</v>
      </c>
      <c r="H295" s="8">
        <f>+H292</f>
        <v>31046.28303438273</v>
      </c>
      <c r="I295" s="8">
        <f>+I293+I294</f>
        <v>31046.28303438273</v>
      </c>
    </row>
    <row r="297" spans="8:9" ht="15">
      <c r="H297" s="10" t="s">
        <v>1</v>
      </c>
      <c r="I297" s="10" t="s">
        <v>2</v>
      </c>
    </row>
    <row r="298" spans="1:8" ht="15">
      <c r="A298" t="s">
        <v>28</v>
      </c>
      <c r="B298" t="s">
        <v>29</v>
      </c>
      <c r="H298" s="8">
        <f>+I294</f>
        <v>26000</v>
      </c>
    </row>
    <row r="299" spans="1:8" ht="15">
      <c r="A299" t="s">
        <v>16</v>
      </c>
      <c r="B299" t="s">
        <v>17</v>
      </c>
      <c r="H299" s="8">
        <f>5*520</f>
        <v>2600</v>
      </c>
    </row>
    <row r="300" spans="1:11" ht="15">
      <c r="A300" s="5" t="s">
        <v>4</v>
      </c>
      <c r="B300" s="3" t="s">
        <v>3</v>
      </c>
      <c r="H300" s="9"/>
      <c r="I300" s="9">
        <f>+H298+H299</f>
        <v>28600</v>
      </c>
      <c r="J300">
        <f>+I300/520</f>
        <v>55</v>
      </c>
      <c r="K300" t="s">
        <v>57</v>
      </c>
    </row>
    <row r="301" spans="7:11" ht="15">
      <c r="G301" t="s">
        <v>5</v>
      </c>
      <c r="H301" s="8">
        <f>+H298+H300</f>
        <v>26000</v>
      </c>
      <c r="I301" s="8">
        <f>+I300</f>
        <v>28600</v>
      </c>
      <c r="K301" t="s">
        <v>58</v>
      </c>
    </row>
    <row r="302" spans="8:9" ht="15">
      <c r="H302" s="8"/>
      <c r="I302" s="8"/>
    </row>
    <row r="303" spans="1:9" ht="15">
      <c r="A303" t="s">
        <v>62</v>
      </c>
      <c r="H303" s="8"/>
      <c r="I303" s="8"/>
    </row>
    <row r="304" spans="1:9" ht="15">
      <c r="A304" t="s">
        <v>6</v>
      </c>
      <c r="C304" s="10">
        <f>+I281+I266</f>
        <v>520000</v>
      </c>
      <c r="H304" s="8"/>
      <c r="I304" s="8"/>
    </row>
    <row r="305" spans="1:9" ht="15">
      <c r="A305" t="s">
        <v>52</v>
      </c>
      <c r="C305" s="10">
        <f>+G276-I293</f>
        <v>5353.716965617137</v>
      </c>
      <c r="H305" s="8"/>
      <c r="I305" s="8"/>
    </row>
    <row r="306" spans="3:9" ht="15">
      <c r="C306" s="10">
        <f>+C304-C305</f>
        <v>514646.28303438285</v>
      </c>
      <c r="D306" s="14">
        <f>+C306/520</f>
        <v>989.7043904507362</v>
      </c>
      <c r="E306" t="s">
        <v>63</v>
      </c>
      <c r="H306" s="8"/>
      <c r="I306" s="8"/>
    </row>
    <row r="307" spans="8:9" ht="15">
      <c r="H307" s="8"/>
      <c r="I307" s="8"/>
    </row>
    <row r="309" ht="15">
      <c r="A309" t="s">
        <v>15</v>
      </c>
    </row>
    <row r="311" spans="8:9" ht="15">
      <c r="H311" s="10" t="s">
        <v>1</v>
      </c>
      <c r="I311" s="10" t="s">
        <v>2</v>
      </c>
    </row>
    <row r="312" spans="1:9" ht="15">
      <c r="A312" t="s">
        <v>24</v>
      </c>
      <c r="B312" t="s">
        <v>25</v>
      </c>
      <c r="I312" s="10">
        <f>+I281+I266</f>
        <v>520000</v>
      </c>
    </row>
    <row r="313" spans="1:9" ht="15">
      <c r="A313" t="s">
        <v>22</v>
      </c>
      <c r="B313" t="s">
        <v>20</v>
      </c>
      <c r="H313" s="12">
        <f>+I312</f>
        <v>520000</v>
      </c>
      <c r="I313" s="2"/>
    </row>
    <row r="314" spans="7:9" ht="15">
      <c r="G314" t="s">
        <v>5</v>
      </c>
      <c r="H314" s="10">
        <f>+H313</f>
        <v>520000</v>
      </c>
      <c r="I314" s="10">
        <f>+I312</f>
        <v>520000</v>
      </c>
    </row>
    <row r="316" spans="1:10" ht="15">
      <c r="A316" t="s">
        <v>56</v>
      </c>
      <c r="H316" s="10"/>
      <c r="I316" s="10"/>
      <c r="J316" s="1">
        <v>42004</v>
      </c>
    </row>
    <row r="318" ht="15">
      <c r="A318" t="s">
        <v>42</v>
      </c>
    </row>
    <row r="320" spans="1:5" ht="15">
      <c r="A320" t="s">
        <v>43</v>
      </c>
      <c r="E320" s="10">
        <f>+E175</f>
        <v>50</v>
      </c>
    </row>
    <row r="321" spans="1:5" ht="15">
      <c r="A321" t="s">
        <v>44</v>
      </c>
      <c r="E321" s="10">
        <f>+E176</f>
        <v>59.70439045073602</v>
      </c>
    </row>
    <row r="322" spans="1:5" ht="15">
      <c r="A322" t="s">
        <v>45</v>
      </c>
      <c r="E322" s="10">
        <f>+E177</f>
        <v>510</v>
      </c>
    </row>
    <row r="325" spans="1:10" ht="15">
      <c r="A325" t="s">
        <v>48</v>
      </c>
      <c r="J325" s="1"/>
    </row>
    <row r="326" spans="5:8" ht="15">
      <c r="E326" t="s">
        <v>49</v>
      </c>
      <c r="F326" t="s">
        <v>76</v>
      </c>
      <c r="H326" t="s">
        <v>53</v>
      </c>
    </row>
    <row r="327" spans="5:7" ht="15">
      <c r="E327" t="s">
        <v>51</v>
      </c>
      <c r="F327" t="s">
        <v>50</v>
      </c>
      <c r="G327" t="s">
        <v>51</v>
      </c>
    </row>
    <row r="328" spans="1:8" ht="15">
      <c r="A328" t="s">
        <v>6</v>
      </c>
      <c r="D328" s="10"/>
      <c r="E328" s="10">
        <f>+E218</f>
        <v>1000</v>
      </c>
      <c r="F328" s="10">
        <f>+F218</f>
        <v>520000</v>
      </c>
      <c r="G328" s="8">
        <f>+E328*530</f>
        <v>530000</v>
      </c>
      <c r="H328" s="10">
        <f>+G328-F328</f>
        <v>10000</v>
      </c>
    </row>
    <row r="329" spans="1:8" ht="15">
      <c r="A329" t="s">
        <v>52</v>
      </c>
      <c r="D329" s="10"/>
      <c r="E329" s="10">
        <f>+E219</f>
        <v>10.295609549263723</v>
      </c>
      <c r="F329" s="10">
        <f>+H8+H43+H51-I293+H280</f>
        <v>5353.716965617137</v>
      </c>
      <c r="G329">
        <f>+E329*530</f>
        <v>5456.673061109774</v>
      </c>
      <c r="H329" s="10">
        <f>+G329-F329</f>
        <v>102.95609549263645</v>
      </c>
    </row>
    <row r="331" spans="8:9" ht="15">
      <c r="H331" s="10" t="s">
        <v>1</v>
      </c>
      <c r="I331" s="10" t="s">
        <v>2</v>
      </c>
    </row>
    <row r="332" spans="1:8" ht="15">
      <c r="A332" t="s">
        <v>47</v>
      </c>
      <c r="B332" t="s">
        <v>46</v>
      </c>
      <c r="H332" s="10">
        <f>+H328-H329</f>
        <v>9897.043904507364</v>
      </c>
    </row>
    <row r="333" spans="1:8" ht="15">
      <c r="A333" t="s">
        <v>23</v>
      </c>
      <c r="B333" t="s">
        <v>21</v>
      </c>
      <c r="H333" s="10">
        <f>+H329</f>
        <v>102.95609549263645</v>
      </c>
    </row>
    <row r="334" spans="1:9" ht="15">
      <c r="A334" t="s">
        <v>22</v>
      </c>
      <c r="B334" t="s">
        <v>20</v>
      </c>
      <c r="H334" s="2"/>
      <c r="I334" s="12">
        <f>+H332+H333</f>
        <v>10000</v>
      </c>
    </row>
    <row r="335" spans="7:9" ht="15">
      <c r="G335" t="s">
        <v>5</v>
      </c>
      <c r="H335" s="10">
        <f>+H332+H333</f>
        <v>10000</v>
      </c>
      <c r="I335" s="10">
        <f>+I334</f>
        <v>10000</v>
      </c>
    </row>
    <row r="337" spans="8:9" ht="15">
      <c r="H337" s="10" t="s">
        <v>1</v>
      </c>
      <c r="I337" s="10" t="s">
        <v>2</v>
      </c>
    </row>
    <row r="338" spans="1:8" ht="15">
      <c r="A338" t="s">
        <v>47</v>
      </c>
      <c r="B338" t="s">
        <v>46</v>
      </c>
      <c r="H338" s="10">
        <f>+E321*530</f>
        <v>31643.32693889009</v>
      </c>
    </row>
    <row r="339" spans="1:9" ht="15">
      <c r="A339" t="s">
        <v>23</v>
      </c>
      <c r="B339" t="s">
        <v>21</v>
      </c>
      <c r="H339" s="10"/>
      <c r="I339" s="10">
        <f>+H338-I340</f>
        <v>5143.326938890092</v>
      </c>
    </row>
    <row r="340" spans="1:9" ht="15">
      <c r="A340" t="s">
        <v>28</v>
      </c>
      <c r="B340" t="s">
        <v>29</v>
      </c>
      <c r="H340" s="2"/>
      <c r="I340" s="12">
        <f>+E320*530</f>
        <v>26500</v>
      </c>
    </row>
    <row r="341" spans="7:9" ht="15">
      <c r="G341" t="s">
        <v>5</v>
      </c>
      <c r="H341" s="10">
        <f>+H338</f>
        <v>31643.32693889009</v>
      </c>
      <c r="I341" s="10">
        <f>+I339+I340</f>
        <v>31643.32693889009</v>
      </c>
    </row>
    <row r="345" spans="8:9" ht="15">
      <c r="H345" s="10" t="s">
        <v>1</v>
      </c>
      <c r="I345" s="10" t="s">
        <v>2</v>
      </c>
    </row>
    <row r="346" spans="1:9" ht="15">
      <c r="A346" t="s">
        <v>28</v>
      </c>
      <c r="B346" t="s">
        <v>29</v>
      </c>
      <c r="H346" s="10">
        <f>+I340</f>
        <v>26500</v>
      </c>
      <c r="I346" s="10"/>
    </row>
    <row r="347" spans="1:9" ht="15">
      <c r="A347" t="s">
        <v>16</v>
      </c>
      <c r="B347" t="s">
        <v>17</v>
      </c>
      <c r="H347" s="10">
        <f>5*530</f>
        <v>2650</v>
      </c>
      <c r="I347" s="10"/>
    </row>
    <row r="348" spans="1:9" ht="15">
      <c r="A348" t="s">
        <v>22</v>
      </c>
      <c r="B348" t="s">
        <v>20</v>
      </c>
      <c r="H348" s="15">
        <v>530000</v>
      </c>
      <c r="I348" s="16"/>
    </row>
    <row r="349" spans="1:11" ht="15">
      <c r="A349" s="5" t="s">
        <v>4</v>
      </c>
      <c r="B349" s="3" t="s">
        <v>3</v>
      </c>
      <c r="H349" s="12"/>
      <c r="I349" s="12">
        <f>+H346+H348+H347</f>
        <v>559150</v>
      </c>
      <c r="J349">
        <f>+I349/530</f>
        <v>1055</v>
      </c>
      <c r="K349" t="s">
        <v>59</v>
      </c>
    </row>
    <row r="350" spans="7:11" ht="15">
      <c r="G350" t="s">
        <v>5</v>
      </c>
      <c r="H350" s="10">
        <f>+H346+H347+H348</f>
        <v>559150</v>
      </c>
      <c r="I350" s="10">
        <f>+I349</f>
        <v>559150</v>
      </c>
      <c r="K350" t="s">
        <v>58</v>
      </c>
    </row>
    <row r="353" ht="15">
      <c r="A353" t="s">
        <v>60</v>
      </c>
    </row>
    <row r="354" spans="8:9" ht="15">
      <c r="H354" t="s">
        <v>1</v>
      </c>
      <c r="I354" t="s">
        <v>2</v>
      </c>
    </row>
    <row r="355" ht="15">
      <c r="I355" s="10">
        <f>+I44</f>
        <v>180</v>
      </c>
    </row>
    <row r="356" spans="8:9" ht="15">
      <c r="H356" s="2"/>
      <c r="I356" s="12">
        <f>+I269</f>
        <v>20</v>
      </c>
    </row>
    <row r="357" spans="8:10" ht="15">
      <c r="H357" s="10">
        <v>0</v>
      </c>
      <c r="I357" s="10">
        <f>+I355+I356</f>
        <v>200</v>
      </c>
      <c r="J357" s="10">
        <f>+H357-I357</f>
        <v>-200</v>
      </c>
    </row>
    <row r="358" spans="10:11" ht="15">
      <c r="J358" t="s">
        <v>73</v>
      </c>
      <c r="K358" s="10"/>
    </row>
    <row r="360" spans="8:9" ht="15">
      <c r="H360" t="s">
        <v>1</v>
      </c>
      <c r="I360" t="s">
        <v>2</v>
      </c>
    </row>
    <row r="361" spans="1:12" ht="15">
      <c r="A361" t="s">
        <v>66</v>
      </c>
      <c r="H361" s="10">
        <f>+H279+H292+H332+H338</f>
        <v>82386.65387778032</v>
      </c>
      <c r="J361" t="s">
        <v>61</v>
      </c>
      <c r="K361" s="10">
        <f>+E287*520+E321*530+B34*10+B35*10</f>
        <v>82386.65387778018</v>
      </c>
      <c r="L361" s="10"/>
    </row>
    <row r="363" spans="8:9" ht="15">
      <c r="H363" t="s">
        <v>1</v>
      </c>
      <c r="I363" t="s">
        <v>2</v>
      </c>
    </row>
    <row r="364" spans="1:10" ht="15">
      <c r="A364" t="s">
        <v>14</v>
      </c>
      <c r="H364" s="10">
        <f>+H8+H43+H51-I77+H64-I123+H117</f>
        <v>0</v>
      </c>
      <c r="J364" t="s">
        <v>70</v>
      </c>
    </row>
    <row r="366" spans="1:10" ht="15">
      <c r="A366" s="17" t="s">
        <v>74</v>
      </c>
      <c r="B366" s="17"/>
      <c r="C366" s="17"/>
      <c r="D366" s="17"/>
      <c r="E366" s="17"/>
      <c r="F366" s="17"/>
      <c r="G366" s="17"/>
      <c r="H366" s="17"/>
      <c r="I366" s="17"/>
      <c r="J366" s="17"/>
    </row>
    <row r="367" spans="1:10" ht="15">
      <c r="A367" s="17"/>
      <c r="B367" s="17"/>
      <c r="C367" s="17"/>
      <c r="D367" s="17"/>
      <c r="E367" s="17"/>
      <c r="F367" s="17"/>
      <c r="G367" s="17"/>
      <c r="H367" s="17"/>
      <c r="I367" s="17"/>
      <c r="J367" s="17"/>
    </row>
    <row r="368" spans="1:10" ht="15">
      <c r="A368" s="17"/>
      <c r="B368" s="17"/>
      <c r="C368" s="17"/>
      <c r="D368" s="17"/>
      <c r="E368" s="17"/>
      <c r="F368" s="17"/>
      <c r="G368" s="17"/>
      <c r="H368" s="17"/>
      <c r="I368" s="17"/>
      <c r="J368" s="17"/>
    </row>
    <row r="369" spans="1:10" ht="15">
      <c r="A369" s="17"/>
      <c r="B369" s="17"/>
      <c r="C369" s="17"/>
      <c r="D369" s="17"/>
      <c r="E369" s="17"/>
      <c r="F369" s="17"/>
      <c r="G369" s="17"/>
      <c r="H369" s="17"/>
      <c r="I369" s="17"/>
      <c r="J369" s="17"/>
    </row>
    <row r="370" spans="1:10" ht="15">
      <c r="A370" s="17"/>
      <c r="B370" s="17"/>
      <c r="C370" s="17"/>
      <c r="D370" s="17"/>
      <c r="E370" s="17"/>
      <c r="F370" s="17"/>
      <c r="G370" s="17"/>
      <c r="H370" s="17"/>
      <c r="I370" s="17"/>
      <c r="J370" s="17"/>
    </row>
    <row r="371" spans="1:10" ht="15">
      <c r="A371" s="17"/>
      <c r="B371" s="17"/>
      <c r="C371" s="17"/>
      <c r="D371" s="17"/>
      <c r="E371" s="17"/>
      <c r="F371" s="17"/>
      <c r="G371" s="17"/>
      <c r="H371" s="17"/>
      <c r="I371" s="17"/>
      <c r="J371" s="17"/>
    </row>
  </sheetData>
  <sheetProtection/>
  <mergeCells count="1">
    <mergeCell ref="A366:J371"/>
  </mergeCells>
  <printOptions/>
  <pageMargins left="0.7" right="0.7" top="0.75" bottom="0.75" header="0.3" footer="0.3"/>
  <pageSetup horizontalDpi="1200" verticalDpi="1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 para control</dc:creator>
  <cp:keywords/>
  <dc:description/>
  <cp:lastModifiedBy>User</cp:lastModifiedBy>
  <dcterms:created xsi:type="dcterms:W3CDTF">2013-10-14T12:47:25Z</dcterms:created>
  <dcterms:modified xsi:type="dcterms:W3CDTF">2013-11-05T19:11:28Z</dcterms:modified>
  <cp:category/>
  <cp:version/>
  <cp:contentType/>
  <cp:contentStatus/>
</cp:coreProperties>
</file>