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<sst xmlns="http://schemas.openxmlformats.org/spreadsheetml/2006/main" count="457" uniqueCount="84">
  <si>
    <t>DEBE</t>
  </si>
  <si>
    <t>HABER</t>
  </si>
  <si>
    <t>Caja Única</t>
  </si>
  <si>
    <t>1.1.1.01.02.02.3.</t>
  </si>
  <si>
    <t>TOTAL</t>
  </si>
  <si>
    <t>regularizadora</t>
  </si>
  <si>
    <t>Capital</t>
  </si>
  <si>
    <t>Primera opción lo consideramos como un gasto inherente y por lo tanto lo integramos en la tasa:</t>
  </si>
  <si>
    <t>CALCULO</t>
  </si>
  <si>
    <t>2.1.2.02.03.02.2.</t>
  </si>
  <si>
    <t>Préstamos de organismos financieros internacionales a pagar c/p - Importes a devengar</t>
  </si>
  <si>
    <t>DEVENGAMIENTO COMISIÓN TRIMESTRAL (SE SUPONE QUE LO MANDAMOS A UNA CUENTA A PAGAR PREVIO AL PAGO</t>
  </si>
  <si>
    <t>2.1.1.01.04.03.</t>
  </si>
  <si>
    <t>Deudas comerciales por servicios comerciales y financieros c/p</t>
  </si>
  <si>
    <t>PAGO</t>
  </si>
  <si>
    <t>SACO EL PRIMER TRAMO</t>
  </si>
  <si>
    <t>Calculo cuanto es imputable al primer tramo ===&gt;</t>
  </si>
  <si>
    <t>OTORGAMIENTO</t>
  </si>
  <si>
    <t>2.1.2.02.03.02.1.</t>
  </si>
  <si>
    <t>Préstamos de organismos financieros internacionales a pagar c/p - Capital</t>
  </si>
  <si>
    <t>2.1.2.02.03.02.3.</t>
  </si>
  <si>
    <t>Préstamos de organismos financieros internacionales a pagar c/p - Intereses devengados</t>
  </si>
  <si>
    <t>2.2.2.02.03.02.1.</t>
  </si>
  <si>
    <t>!!!!</t>
  </si>
  <si>
    <t>CALCULO LA PROGRESIÓN DEL PRIMER TRAMO</t>
  </si>
  <si>
    <t>Interés</t>
  </si>
  <si>
    <t>Supuesto usan divisor 365</t>
  </si>
  <si>
    <t>CALCULO EL INTERÉS EFECTIVO</t>
  </si>
  <si>
    <t>FF</t>
  </si>
  <si>
    <t>TASA ANUAL</t>
  </si>
  <si>
    <t>HAGO LA PROGRESIÓN DEL PRÉSTAMO</t>
  </si>
  <si>
    <t>Capi inicial</t>
  </si>
  <si>
    <t>Deveng</t>
  </si>
  <si>
    <t>Pago</t>
  </si>
  <si>
    <t>Capi Final</t>
  </si>
  <si>
    <t>Cierre primer ejercicio (Nuevamente uso para el intra-anual devengamiento lineal, podría usar exponencial!!!!)</t>
  </si>
  <si>
    <t>Los intereses contractuales tendrían que estar por</t>
  </si>
  <si>
    <t>Los intereses reales tendrían que devengar</t>
  </si>
  <si>
    <t>Intereses sobre préstamos de organismos financieros internacionales</t>
  </si>
  <si>
    <t>5.2.1.02.03.02.</t>
  </si>
  <si>
    <t xml:space="preserve">Primer pago primer tramo </t>
  </si>
  <si>
    <t xml:space="preserve">Están en </t>
  </si>
  <si>
    <t>Cargo la diferencia contra intereses y luego ajusto</t>
  </si>
  <si>
    <t>Cierre segundo ejercicio (Nuevamente uso para el intra-anual devengamiento lineal, podría usar exponencial!!!!)</t>
  </si>
  <si>
    <t>Están en</t>
  </si>
  <si>
    <t>Tengo que cargarlos por</t>
  </si>
  <si>
    <t>El devengamiento del segundo año debería ser de</t>
  </si>
  <si>
    <t>Hay devengados</t>
  </si>
  <si>
    <t>Falta devengar</t>
  </si>
  <si>
    <t xml:space="preserve">Segundo pago primer tramo </t>
  </si>
  <si>
    <t>Cierre tercer ejercicio (Nuevamente uso para el intra-anual devengamiento lineal, podría usar exponencial!!!!)</t>
  </si>
  <si>
    <t>El devengamiento del tercer año debería ser de</t>
  </si>
  <si>
    <t>Reclasificar el capital a corriente</t>
  </si>
  <si>
    <t xml:space="preserve">Tercer pago primer tramo </t>
  </si>
  <si>
    <t>Devengar el final</t>
  </si>
  <si>
    <t>Mayor de intereses</t>
  </si>
  <si>
    <t>Son los 1200 del contrato más la comisión imputada</t>
  </si>
  <si>
    <t>Mayor de importes a devengar</t>
  </si>
  <si>
    <t>Es el total devengado que corresponde a los 5000 aún no usados.</t>
  </si>
  <si>
    <t>Supuesto usan divisor 365 y solo sobre 5000 pues el otro tramo está utilizado</t>
  </si>
  <si>
    <t>SACO EL SEGUNDO TRAMO</t>
  </si>
  <si>
    <t>Calculo cuanto es imputable al segundo tramo ===&gt;</t>
  </si>
  <si>
    <t xml:space="preserve">Tercer pago segundo tramo </t>
  </si>
  <si>
    <t>arrastro el mayor del primer tramo</t>
  </si>
  <si>
    <t>Es el total devengado que corresponde a los 2000 aún no usados.</t>
  </si>
  <si>
    <t>Verificación</t>
  </si>
  <si>
    <t>TOTAL DEL MAYOR DE IMPORTES A DEVENGAR</t>
  </si>
  <si>
    <t>===&gt; EQUIVALE A</t>
  </si>
  <si>
    <t xml:space="preserve">Primer pago segundo tramo </t>
  </si>
  <si>
    <t xml:space="preserve">Segundo pago segundo tramo </t>
  </si>
  <si>
    <t>Son los 720 del contrato más la comisión imputada</t>
  </si>
  <si>
    <t>Como no usé el tramo debo re-clasificar de importes a devengar a gastos financieros!!!</t>
  </si>
  <si>
    <t>Préstamos de organismos financieros internacionales a pagar l/p - Capital</t>
  </si>
  <si>
    <t>RECLASIFICACIÓN</t>
  </si>
  <si>
    <t>5.1.2.03.99.</t>
  </si>
  <si>
    <t>Otros servicios comerciales y financieros (VERIFICAR EN DESCRIPTIVO SI ESTA U OTRA PERO NO UNA</t>
  </si>
  <si>
    <t>DE INTERESES!!!)</t>
  </si>
  <si>
    <t>regularizadora queda en cero</t>
  </si>
  <si>
    <t>Segunda opción lo consideramos comisión y no tasa:</t>
  </si>
  <si>
    <t>Otros servicios comerciales y financieros (VERIFICAR EN DESCRIPTIVO SI ESTA U OTRA PERO NO INTERES)</t>
  </si>
  <si>
    <t>MAYOR COMISIONES</t>
  </si>
  <si>
    <t>OBVIAMENTE EN ESTE CASO EL DEVENGAMIENTO DE LOS PRÉSTAMOS CAMBIA!!!! (YA NO TENDRÁN COMO COMPONENTE LA TASA CONTRACTUAL Y LA COMISIÓN SINO SOLO LA TASA CONTRACTUAL)</t>
  </si>
  <si>
    <t>Sigue el primer año transcurriendo…………..</t>
  </si>
  <si>
    <t>MODULO 2 - EJERCICIO 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</si>
</sst>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horizontal="center"/>
    </xf>
    <xf numFmtId="1" fontId="3" fillId="0" borderId="0" xfId="0" applyNumberFormat="1" applyFont="1" applyFill="1" applyAlignment="1">
      <alignment vertical="top"/>
    </xf>
    <xf numFmtId="0" fontId="0" fillId="33" borderId="0" xfId="0" applyFill="1" applyAlignment="1">
      <alignment/>
    </xf>
    <xf numFmtId="0" fontId="0" fillId="0" borderId="0" xfId="0" applyAlignment="1" quotePrefix="1">
      <alignment/>
    </xf>
    <xf numFmtId="0" fontId="0" fillId="8" borderId="0" xfId="0" applyFill="1" applyAlignment="1">
      <alignment/>
    </xf>
    <xf numFmtId="10" fontId="0" fillId="0" borderId="0" xfId="0" applyNumberFormat="1" applyAlignment="1">
      <alignment/>
    </xf>
    <xf numFmtId="164" fontId="0" fillId="0" borderId="0" xfId="46" applyFont="1" applyAlignment="1">
      <alignment/>
    </xf>
    <xf numFmtId="164" fontId="0" fillId="0" borderId="10" xfId="46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4" fontId="0" fillId="0" borderId="10" xfId="0" applyNumberFormat="1" applyBorder="1" applyAlignment="1">
      <alignment/>
    </xf>
    <xf numFmtId="16" fontId="0" fillId="0" borderId="0" xfId="0" applyNumberFormat="1" applyAlignment="1">
      <alignment/>
    </xf>
    <xf numFmtId="14" fontId="0" fillId="8" borderId="0" xfId="0" applyNumberFormat="1" applyFill="1" applyAlignment="1">
      <alignment/>
    </xf>
    <xf numFmtId="164" fontId="0" fillId="0" borderId="0" xfId="46" applyFont="1" applyAlignment="1">
      <alignment horizontal="center"/>
    </xf>
    <xf numFmtId="0" fontId="29" fillId="0" borderId="0" xfId="0" applyFont="1" applyAlignment="1">
      <alignment/>
    </xf>
    <xf numFmtId="164" fontId="0" fillId="0" borderId="0" xfId="46" applyFont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8"/>
  <sheetViews>
    <sheetView tabSelected="1" zoomScalePageLayoutView="0" workbookViewId="0" topLeftCell="A1">
      <selection activeCell="K11" sqref="K11"/>
    </sheetView>
  </sheetViews>
  <sheetFormatPr defaultColWidth="11.421875" defaultRowHeight="15"/>
  <sheetData>
    <row r="1" ht="15">
      <c r="A1" s="8" t="s">
        <v>83</v>
      </c>
    </row>
    <row r="3" spans="1:8" ht="15">
      <c r="A3" s="20" t="s">
        <v>7</v>
      </c>
      <c r="B3" s="20"/>
      <c r="C3" s="20"/>
      <c r="D3" s="20"/>
      <c r="E3" s="20"/>
      <c r="F3" s="20"/>
      <c r="G3" s="20"/>
      <c r="H3" s="20"/>
    </row>
    <row r="5" spans="1:11" ht="15">
      <c r="A5" t="s">
        <v>11</v>
      </c>
      <c r="K5" s="15">
        <v>41364</v>
      </c>
    </row>
    <row r="7" spans="1:4" ht="15">
      <c r="A7" t="s">
        <v>8</v>
      </c>
      <c r="C7" s="10">
        <f>10000/365*(31+28+31)*0.02</f>
        <v>49.31506849315068</v>
      </c>
      <c r="D7" t="s">
        <v>26</v>
      </c>
    </row>
    <row r="8" spans="10:11" ht="15">
      <c r="J8" s="4" t="s">
        <v>0</v>
      </c>
      <c r="K8" s="4" t="s">
        <v>1</v>
      </c>
    </row>
    <row r="9" spans="1:11" ht="15">
      <c r="A9" t="s">
        <v>12</v>
      </c>
      <c r="B9" t="s">
        <v>13</v>
      </c>
      <c r="J9" s="4"/>
      <c r="K9" s="13">
        <f>+C7</f>
        <v>49.31506849315068</v>
      </c>
    </row>
    <row r="10" spans="1:12" ht="15">
      <c r="A10" t="s">
        <v>9</v>
      </c>
      <c r="B10" t="s">
        <v>10</v>
      </c>
      <c r="J10" s="14">
        <f>+C7</f>
        <v>49.31506849315068</v>
      </c>
      <c r="K10" s="2"/>
      <c r="L10" t="s">
        <v>5</v>
      </c>
    </row>
    <row r="11" spans="9:11" ht="15">
      <c r="I11" t="s">
        <v>4</v>
      </c>
      <c r="J11" s="12">
        <f>+J10</f>
        <v>49.31506849315068</v>
      </c>
      <c r="K11" s="12">
        <f>+K9</f>
        <v>49.31506849315068</v>
      </c>
    </row>
    <row r="13" spans="1:11" ht="15">
      <c r="A13" t="s">
        <v>14</v>
      </c>
      <c r="J13" s="4" t="s">
        <v>0</v>
      </c>
      <c r="K13" s="4" t="s">
        <v>1</v>
      </c>
    </row>
    <row r="14" spans="1:11" ht="15">
      <c r="A14" t="s">
        <v>12</v>
      </c>
      <c r="B14" t="s">
        <v>13</v>
      </c>
      <c r="J14" s="13">
        <f>+K9</f>
        <v>49.31506849315068</v>
      </c>
      <c r="K14" s="13"/>
    </row>
    <row r="15" spans="1:11" ht="15">
      <c r="A15" s="5" t="s">
        <v>3</v>
      </c>
      <c r="B15" s="3" t="s">
        <v>2</v>
      </c>
      <c r="J15" s="14"/>
      <c r="K15" s="14">
        <f>+J14</f>
        <v>49.31506849315068</v>
      </c>
    </row>
    <row r="16" spans="9:11" ht="15">
      <c r="I16" t="s">
        <v>4</v>
      </c>
      <c r="J16" s="12">
        <f>+J14</f>
        <v>49.31506849315068</v>
      </c>
      <c r="K16" s="12">
        <f>+K15</f>
        <v>49.31506849315068</v>
      </c>
    </row>
    <row r="18" spans="1:11" ht="15">
      <c r="A18" t="s">
        <v>11</v>
      </c>
      <c r="K18" s="15">
        <v>41455</v>
      </c>
    </row>
    <row r="19" ht="15">
      <c r="K19" s="15"/>
    </row>
    <row r="20" spans="1:4" ht="15">
      <c r="A20" t="s">
        <v>8</v>
      </c>
      <c r="C20" s="10">
        <f>10000/365*(30+31+30)*0.02</f>
        <v>49.86301369863014</v>
      </c>
      <c r="D20" t="s">
        <v>26</v>
      </c>
    </row>
    <row r="21" spans="10:11" ht="15">
      <c r="J21" s="4" t="s">
        <v>0</v>
      </c>
      <c r="K21" s="4" t="s">
        <v>1</v>
      </c>
    </row>
    <row r="22" spans="1:11" ht="15">
      <c r="A22" t="s">
        <v>12</v>
      </c>
      <c r="B22" t="s">
        <v>13</v>
      </c>
      <c r="J22" s="4"/>
      <c r="K22" s="13">
        <f>+C20</f>
        <v>49.86301369863014</v>
      </c>
    </row>
    <row r="23" spans="1:12" ht="15">
      <c r="A23" t="s">
        <v>9</v>
      </c>
      <c r="B23" t="s">
        <v>10</v>
      </c>
      <c r="J23" s="14">
        <f>+C20</f>
        <v>49.86301369863014</v>
      </c>
      <c r="K23" s="2"/>
      <c r="L23" t="s">
        <v>5</v>
      </c>
    </row>
    <row r="24" spans="9:11" ht="15">
      <c r="I24" t="s">
        <v>4</v>
      </c>
      <c r="J24" s="12">
        <f>+J23</f>
        <v>49.86301369863014</v>
      </c>
      <c r="K24" s="12">
        <f>+K22</f>
        <v>49.86301369863014</v>
      </c>
    </row>
    <row r="26" spans="1:11" ht="15">
      <c r="A26" t="s">
        <v>14</v>
      </c>
      <c r="J26" s="4" t="s">
        <v>0</v>
      </c>
      <c r="K26" s="4" t="s">
        <v>1</v>
      </c>
    </row>
    <row r="27" spans="1:11" ht="15">
      <c r="A27" t="s">
        <v>12</v>
      </c>
      <c r="B27" t="s">
        <v>13</v>
      </c>
      <c r="J27" s="13">
        <f>+K22</f>
        <v>49.86301369863014</v>
      </c>
      <c r="K27" s="13"/>
    </row>
    <row r="28" spans="1:11" ht="15">
      <c r="A28" s="5" t="s">
        <v>3</v>
      </c>
      <c r="B28" s="3" t="s">
        <v>2</v>
      </c>
      <c r="J28" s="14"/>
      <c r="K28" s="14">
        <f>+J27</f>
        <v>49.86301369863014</v>
      </c>
    </row>
    <row r="29" spans="9:11" ht="15">
      <c r="I29" t="s">
        <v>4</v>
      </c>
      <c r="J29" s="12">
        <f>+J27</f>
        <v>49.86301369863014</v>
      </c>
      <c r="K29" s="12">
        <f>+K28</f>
        <v>49.86301369863014</v>
      </c>
    </row>
    <row r="31" spans="1:3" ht="15">
      <c r="A31" s="16">
        <v>41456</v>
      </c>
      <c r="B31" s="8" t="s">
        <v>15</v>
      </c>
      <c r="C31" s="8"/>
    </row>
    <row r="33" spans="1:7" ht="15">
      <c r="A33" t="s">
        <v>16</v>
      </c>
      <c r="E33">
        <f>5000*0.02/365*(31+28+31+30+31+30)</f>
        <v>49.58904109589041</v>
      </c>
      <c r="F33" t="s">
        <v>23</v>
      </c>
      <c r="G33" t="s">
        <v>26</v>
      </c>
    </row>
    <row r="35" ht="15">
      <c r="A35" t="s">
        <v>17</v>
      </c>
    </row>
    <row r="36" spans="10:11" ht="15">
      <c r="J36" s="4" t="s">
        <v>0</v>
      </c>
      <c r="K36" s="4" t="s">
        <v>1</v>
      </c>
    </row>
    <row r="37" spans="1:12" ht="15">
      <c r="A37" t="s">
        <v>22</v>
      </c>
      <c r="B37" t="s">
        <v>72</v>
      </c>
      <c r="K37" s="10">
        <v>5000</v>
      </c>
      <c r="L37" s="18"/>
    </row>
    <row r="38" spans="1:11" ht="15">
      <c r="A38" s="5" t="s">
        <v>3</v>
      </c>
      <c r="B38" s="3" t="s">
        <v>2</v>
      </c>
      <c r="J38" s="14">
        <f>+K37</f>
        <v>5000</v>
      </c>
      <c r="K38" s="14"/>
    </row>
    <row r="39" spans="9:11" ht="15">
      <c r="I39" t="s">
        <v>4</v>
      </c>
      <c r="J39" s="12">
        <f>+J38</f>
        <v>5000</v>
      </c>
      <c r="K39" s="12">
        <f>+K37</f>
        <v>5000</v>
      </c>
    </row>
    <row r="40" ht="15">
      <c r="A40" t="s">
        <v>24</v>
      </c>
    </row>
    <row r="41" spans="2:11" ht="15">
      <c r="B41" s="1">
        <v>41455</v>
      </c>
      <c r="C41" s="1">
        <v>41820</v>
      </c>
      <c r="D41" s="1">
        <v>42185</v>
      </c>
      <c r="E41" s="1">
        <v>42551</v>
      </c>
      <c r="J41" s="4"/>
      <c r="K41" s="4"/>
    </row>
    <row r="42" spans="1:5" ht="15">
      <c r="A42" t="s">
        <v>6</v>
      </c>
      <c r="B42">
        <v>5000</v>
      </c>
      <c r="E42">
        <v>-5000</v>
      </c>
    </row>
    <row r="43" spans="1:5" ht="15">
      <c r="A43" t="s">
        <v>25</v>
      </c>
      <c r="B43" s="2"/>
      <c r="C43" s="2">
        <v>-400</v>
      </c>
      <c r="D43" s="2">
        <v>-400</v>
      </c>
      <c r="E43" s="2">
        <v>-400</v>
      </c>
    </row>
    <row r="44" spans="1:5" ht="15">
      <c r="A44" t="s">
        <v>28</v>
      </c>
      <c r="B44">
        <f>+B42</f>
        <v>5000</v>
      </c>
      <c r="C44">
        <f>+C43+C42</f>
        <v>-400</v>
      </c>
      <c r="D44">
        <f>+D43+D42</f>
        <v>-400</v>
      </c>
      <c r="E44">
        <f>+E43+E42</f>
        <v>-5400</v>
      </c>
    </row>
    <row r="46" ht="15">
      <c r="A46" t="s">
        <v>27</v>
      </c>
    </row>
    <row r="48" spans="1:5" ht="15">
      <c r="A48" t="s">
        <v>28</v>
      </c>
      <c r="B48">
        <f>+B44-E33</f>
        <v>4950.41095890411</v>
      </c>
      <c r="C48">
        <f>+C44</f>
        <v>-400</v>
      </c>
      <c r="D48">
        <f>+D44</f>
        <v>-400</v>
      </c>
      <c r="E48">
        <f>+E44</f>
        <v>-5400</v>
      </c>
    </row>
    <row r="50" spans="1:3" ht="15">
      <c r="A50" t="s">
        <v>29</v>
      </c>
      <c r="C50" s="9">
        <f>+IRR(B48:E48)</f>
        <v>0.08387538228854799</v>
      </c>
    </row>
    <row r="52" ht="15">
      <c r="A52" t="s">
        <v>30</v>
      </c>
    </row>
    <row r="53" spans="3:6" ht="15">
      <c r="C53" t="s">
        <v>31</v>
      </c>
      <c r="D53" t="s">
        <v>32</v>
      </c>
      <c r="E53" t="s">
        <v>33</v>
      </c>
      <c r="F53" t="s">
        <v>34</v>
      </c>
    </row>
    <row r="54" spans="2:6" ht="15">
      <c r="B54" s="1">
        <v>41456</v>
      </c>
      <c r="C54" s="10">
        <f>+B48</f>
        <v>4950.41095890411</v>
      </c>
      <c r="D54" s="10">
        <f>+C54*C50</f>
        <v>415.21761166349967</v>
      </c>
      <c r="E54" s="10">
        <f>+C48</f>
        <v>-400</v>
      </c>
      <c r="F54" s="10">
        <f>+C54+D54+E54</f>
        <v>4965.62857056761</v>
      </c>
    </row>
    <row r="55" spans="2:6" ht="15">
      <c r="B55" s="1">
        <f>+C41</f>
        <v>41820</v>
      </c>
      <c r="C55" s="10">
        <f>+F54</f>
        <v>4965.62857056761</v>
      </c>
      <c r="D55" s="10">
        <f>+C55*$C$50</f>
        <v>416.4939946592944</v>
      </c>
      <c r="E55" s="10">
        <f>+D48</f>
        <v>-400</v>
      </c>
      <c r="F55" s="10">
        <f>+C55+D55+E55</f>
        <v>4982.122565226904</v>
      </c>
    </row>
    <row r="56" spans="2:6" ht="15">
      <c r="B56" s="1">
        <f>+D41</f>
        <v>42185</v>
      </c>
      <c r="C56" s="10">
        <f>+F55</f>
        <v>4982.122565226904</v>
      </c>
      <c r="D56" s="10">
        <f>+C56*C50</f>
        <v>417.87743476680794</v>
      </c>
      <c r="E56" s="10">
        <f>+E48</f>
        <v>-5400</v>
      </c>
      <c r="F56" s="10">
        <f>+C56+D56+E56</f>
        <v>-6.288246368058026E-09</v>
      </c>
    </row>
    <row r="57" spans="2:4" ht="15">
      <c r="B57" s="1"/>
      <c r="D57" s="12"/>
    </row>
    <row r="58" spans="1:10" ht="15">
      <c r="A58" s="8" t="s">
        <v>35</v>
      </c>
      <c r="B58" s="8"/>
      <c r="C58" s="8"/>
      <c r="D58" s="8"/>
      <c r="E58" s="8"/>
      <c r="F58" s="8"/>
      <c r="G58" s="8"/>
      <c r="H58" s="8"/>
      <c r="I58" s="8"/>
      <c r="J58" s="1">
        <v>41639</v>
      </c>
    </row>
    <row r="60" spans="1:5" ht="15">
      <c r="A60" t="s">
        <v>36</v>
      </c>
      <c r="E60">
        <f>-C43/2</f>
        <v>200</v>
      </c>
    </row>
    <row r="61" spans="1:5" ht="15">
      <c r="A61" t="s">
        <v>37</v>
      </c>
      <c r="E61">
        <f>+D54/2</f>
        <v>207.60880583174983</v>
      </c>
    </row>
    <row r="63" spans="5:11" ht="15">
      <c r="E63" s="4"/>
      <c r="F63" s="4"/>
      <c r="J63" s="4" t="s">
        <v>0</v>
      </c>
      <c r="K63" s="4" t="s">
        <v>1</v>
      </c>
    </row>
    <row r="64" spans="1:11" ht="15">
      <c r="A64" t="s">
        <v>39</v>
      </c>
      <c r="B64" t="s">
        <v>38</v>
      </c>
      <c r="E64" s="4"/>
      <c r="F64" s="4"/>
      <c r="J64" s="17">
        <f>+E61</f>
        <v>207.60880583174983</v>
      </c>
      <c r="K64" s="17"/>
    </row>
    <row r="65" spans="1:11" ht="15">
      <c r="A65" t="s">
        <v>9</v>
      </c>
      <c r="B65" t="s">
        <v>10</v>
      </c>
      <c r="J65" s="10"/>
      <c r="K65" s="10">
        <f>+J64-K66</f>
        <v>7.608805831749834</v>
      </c>
    </row>
    <row r="66" spans="1:11" ht="15">
      <c r="A66" t="s">
        <v>20</v>
      </c>
      <c r="B66" t="s">
        <v>21</v>
      </c>
      <c r="J66" s="11"/>
      <c r="K66" s="11">
        <f>+E60</f>
        <v>200</v>
      </c>
    </row>
    <row r="67" spans="9:11" ht="15">
      <c r="I67" t="s">
        <v>4</v>
      </c>
      <c r="J67" s="10">
        <f>+J64</f>
        <v>207.60880583174983</v>
      </c>
      <c r="K67" s="10">
        <f>+K65+K66</f>
        <v>207.60880583174983</v>
      </c>
    </row>
    <row r="69" spans="1:10" ht="15">
      <c r="A69" s="8" t="s">
        <v>40</v>
      </c>
      <c r="B69" s="8"/>
      <c r="C69" s="8"/>
      <c r="D69" s="8"/>
      <c r="E69" s="8"/>
      <c r="F69" s="8"/>
      <c r="G69" s="8"/>
      <c r="H69" s="8"/>
      <c r="I69" s="8"/>
      <c r="J69" s="1">
        <v>41820</v>
      </c>
    </row>
    <row r="71" spans="1:5" ht="15">
      <c r="A71" t="s">
        <v>36</v>
      </c>
      <c r="E71">
        <f>-D48</f>
        <v>400</v>
      </c>
    </row>
    <row r="72" spans="1:5" ht="15">
      <c r="A72" t="s">
        <v>41</v>
      </c>
      <c r="E72">
        <v>200</v>
      </c>
    </row>
    <row r="73" spans="1:5" ht="15">
      <c r="A73" t="s">
        <v>42</v>
      </c>
      <c r="E73">
        <f>+E71-E72</f>
        <v>200</v>
      </c>
    </row>
    <row r="74" spans="5:11" ht="15">
      <c r="E74" s="4"/>
      <c r="F74" s="4"/>
      <c r="J74" s="4" t="s">
        <v>0</v>
      </c>
      <c r="K74" s="4" t="s">
        <v>1</v>
      </c>
    </row>
    <row r="75" spans="1:11" ht="15">
      <c r="A75" t="s">
        <v>39</v>
      </c>
      <c r="B75" t="s">
        <v>38</v>
      </c>
      <c r="E75" s="4"/>
      <c r="F75" s="4"/>
      <c r="J75" s="17">
        <f>+E72</f>
        <v>200</v>
      </c>
      <c r="K75" s="17"/>
    </row>
    <row r="76" spans="1:11" ht="15">
      <c r="A76" t="s">
        <v>20</v>
      </c>
      <c r="B76" t="s">
        <v>21</v>
      </c>
      <c r="J76" s="11"/>
      <c r="K76" s="11">
        <f>+J75</f>
        <v>200</v>
      </c>
    </row>
    <row r="77" spans="9:11" ht="15">
      <c r="I77" t="s">
        <v>4</v>
      </c>
      <c r="J77" s="10">
        <f>+J75</f>
        <v>200</v>
      </c>
      <c r="K77" s="10">
        <f>+K76</f>
        <v>200</v>
      </c>
    </row>
    <row r="80" spans="5:11" ht="15">
      <c r="E80" s="4"/>
      <c r="F80" s="4"/>
      <c r="J80" s="4" t="s">
        <v>0</v>
      </c>
      <c r="K80" s="4" t="s">
        <v>1</v>
      </c>
    </row>
    <row r="81" spans="1:11" ht="15">
      <c r="A81" t="s">
        <v>20</v>
      </c>
      <c r="B81" t="s">
        <v>21</v>
      </c>
      <c r="E81" s="4"/>
      <c r="F81" s="4"/>
      <c r="J81" s="17">
        <f>+K66+K76</f>
        <v>400</v>
      </c>
      <c r="K81" s="17"/>
    </row>
    <row r="82" spans="1:11" ht="15">
      <c r="A82" s="5" t="s">
        <v>3</v>
      </c>
      <c r="B82" s="3" t="s">
        <v>2</v>
      </c>
      <c r="J82" s="11"/>
      <c r="K82" s="11">
        <f>+J81</f>
        <v>400</v>
      </c>
    </row>
    <row r="83" spans="9:11" ht="15">
      <c r="I83" t="s">
        <v>4</v>
      </c>
      <c r="J83" s="10">
        <f>+J81</f>
        <v>400</v>
      </c>
      <c r="K83" s="10">
        <f>+K82</f>
        <v>400</v>
      </c>
    </row>
    <row r="85" spans="1:10" ht="15">
      <c r="A85" s="8" t="s">
        <v>43</v>
      </c>
      <c r="B85" s="8"/>
      <c r="C85" s="8"/>
      <c r="D85" s="8"/>
      <c r="E85" s="8"/>
      <c r="F85" s="8"/>
      <c r="G85" s="8"/>
      <c r="H85" s="8"/>
      <c r="I85" s="8"/>
      <c r="J85" s="1">
        <v>42004</v>
      </c>
    </row>
    <row r="87" spans="1:5" ht="15">
      <c r="A87" t="s">
        <v>36</v>
      </c>
      <c r="E87">
        <v>200</v>
      </c>
    </row>
    <row r="88" spans="1:5" ht="15">
      <c r="A88" t="s">
        <v>44</v>
      </c>
      <c r="E88">
        <f>+D81/2</f>
        <v>0</v>
      </c>
    </row>
    <row r="89" spans="1:5" ht="15">
      <c r="A89" t="s">
        <v>45</v>
      </c>
      <c r="E89">
        <f>+E87-E88</f>
        <v>200</v>
      </c>
    </row>
    <row r="91" spans="1:5" ht="15">
      <c r="A91" t="s">
        <v>46</v>
      </c>
      <c r="E91" s="12">
        <f>+D54/2+D55/2</f>
        <v>415.85580316139703</v>
      </c>
    </row>
    <row r="92" spans="1:5" ht="15">
      <c r="A92" t="s">
        <v>47</v>
      </c>
      <c r="E92" s="12">
        <f>+J75</f>
        <v>200</v>
      </c>
    </row>
    <row r="93" spans="1:5" ht="15">
      <c r="A93" t="s">
        <v>48</v>
      </c>
      <c r="E93" s="12">
        <f>+E91-E92</f>
        <v>215.85580316139703</v>
      </c>
    </row>
    <row r="95" spans="5:11" ht="15">
      <c r="E95" s="4"/>
      <c r="F95" s="4"/>
      <c r="J95" s="4" t="s">
        <v>0</v>
      </c>
      <c r="K95" s="4" t="s">
        <v>1</v>
      </c>
    </row>
    <row r="96" spans="1:11" ht="15">
      <c r="A96" t="s">
        <v>39</v>
      </c>
      <c r="B96" t="s">
        <v>38</v>
      </c>
      <c r="E96" s="4"/>
      <c r="F96" s="4"/>
      <c r="J96" s="17">
        <f>+E93</f>
        <v>215.85580316139703</v>
      </c>
      <c r="K96" s="17"/>
    </row>
    <row r="97" spans="1:11" ht="15">
      <c r="A97" t="s">
        <v>9</v>
      </c>
      <c r="B97" t="s">
        <v>10</v>
      </c>
      <c r="J97" s="10"/>
      <c r="K97" s="10">
        <f>+J96-K98</f>
        <v>15.855803161397034</v>
      </c>
    </row>
    <row r="98" spans="1:11" ht="15">
      <c r="A98" t="s">
        <v>20</v>
      </c>
      <c r="B98" t="s">
        <v>21</v>
      </c>
      <c r="J98" s="11"/>
      <c r="K98" s="11">
        <f>+E92</f>
        <v>200</v>
      </c>
    </row>
    <row r="99" spans="9:11" ht="15">
      <c r="I99" t="s">
        <v>4</v>
      </c>
      <c r="J99" s="10">
        <f>+J96</f>
        <v>215.85580316139703</v>
      </c>
      <c r="K99" s="10">
        <f>+K97+K98</f>
        <v>215.85580316139703</v>
      </c>
    </row>
    <row r="101" spans="1:10" ht="15">
      <c r="A101" s="8" t="s">
        <v>49</v>
      </c>
      <c r="B101" s="8"/>
      <c r="C101" s="8"/>
      <c r="D101" s="8"/>
      <c r="E101" s="8"/>
      <c r="F101" s="8"/>
      <c r="G101" s="8"/>
      <c r="H101" s="8"/>
      <c r="I101" s="8"/>
      <c r="J101" s="1">
        <v>42185</v>
      </c>
    </row>
    <row r="103" spans="1:5" ht="15">
      <c r="A103" t="s">
        <v>36</v>
      </c>
      <c r="E103">
        <f>-D43</f>
        <v>400</v>
      </c>
    </row>
    <row r="104" spans="1:5" ht="15">
      <c r="A104" t="s">
        <v>41</v>
      </c>
      <c r="E104">
        <v>200</v>
      </c>
    </row>
    <row r="105" spans="1:5" ht="15">
      <c r="A105" t="s">
        <v>42</v>
      </c>
      <c r="E105">
        <f>+E103-E104</f>
        <v>200</v>
      </c>
    </row>
    <row r="106" spans="5:11" ht="15">
      <c r="E106" s="4"/>
      <c r="F106" s="4"/>
      <c r="J106" s="4" t="s">
        <v>0</v>
      </c>
      <c r="K106" s="4" t="s">
        <v>1</v>
      </c>
    </row>
    <row r="107" spans="1:11" ht="15">
      <c r="A107" t="s">
        <v>39</v>
      </c>
      <c r="B107" t="s">
        <v>38</v>
      </c>
      <c r="E107" s="4"/>
      <c r="F107" s="4"/>
      <c r="J107" s="17">
        <f>+E104</f>
        <v>200</v>
      </c>
      <c r="K107" s="17"/>
    </row>
    <row r="108" spans="1:11" ht="15">
      <c r="A108" t="s">
        <v>20</v>
      </c>
      <c r="B108" t="s">
        <v>21</v>
      </c>
      <c r="J108" s="11"/>
      <c r="K108" s="11">
        <f>+J107</f>
        <v>200</v>
      </c>
    </row>
    <row r="109" spans="9:11" ht="15">
      <c r="I109" t="s">
        <v>4</v>
      </c>
      <c r="J109" s="10">
        <f>+J107</f>
        <v>200</v>
      </c>
      <c r="K109" s="10">
        <f>+K108</f>
        <v>200</v>
      </c>
    </row>
    <row r="112" spans="5:11" ht="15">
      <c r="E112" s="4"/>
      <c r="F112" s="4"/>
      <c r="J112" s="4" t="s">
        <v>0</v>
      </c>
      <c r="K112" s="4" t="s">
        <v>1</v>
      </c>
    </row>
    <row r="113" spans="1:11" ht="15">
      <c r="A113" t="s">
        <v>20</v>
      </c>
      <c r="B113" t="s">
        <v>21</v>
      </c>
      <c r="E113" s="4"/>
      <c r="F113" s="4"/>
      <c r="J113" s="17">
        <f>+K98+K108</f>
        <v>400</v>
      </c>
      <c r="K113" s="17"/>
    </row>
    <row r="114" spans="1:11" ht="15">
      <c r="A114" s="5" t="s">
        <v>3</v>
      </c>
      <c r="B114" s="3" t="s">
        <v>2</v>
      </c>
      <c r="J114" s="11"/>
      <c r="K114" s="11">
        <f>+J113</f>
        <v>400</v>
      </c>
    </row>
    <row r="115" spans="9:11" ht="15">
      <c r="I115" t="s">
        <v>4</v>
      </c>
      <c r="J115" s="10">
        <f>+J113</f>
        <v>400</v>
      </c>
      <c r="K115" s="10">
        <f>+K114</f>
        <v>400</v>
      </c>
    </row>
    <row r="117" spans="1:10" ht="15">
      <c r="A117" s="8" t="s">
        <v>50</v>
      </c>
      <c r="B117" s="8"/>
      <c r="C117" s="8"/>
      <c r="D117" s="8"/>
      <c r="E117" s="8"/>
      <c r="F117" s="8"/>
      <c r="G117" s="8"/>
      <c r="H117" s="8"/>
      <c r="I117" s="8"/>
      <c r="J117" s="1">
        <v>42369</v>
      </c>
    </row>
    <row r="119" spans="1:5" ht="15">
      <c r="A119" t="s">
        <v>36</v>
      </c>
      <c r="E119">
        <v>200</v>
      </c>
    </row>
    <row r="120" spans="1:5" ht="15">
      <c r="A120" t="s">
        <v>44</v>
      </c>
      <c r="E120">
        <f>+D113/2</f>
        <v>0</v>
      </c>
    </row>
    <row r="121" spans="1:5" ht="15">
      <c r="A121" t="s">
        <v>45</v>
      </c>
      <c r="E121">
        <f>+E119-E120</f>
        <v>200</v>
      </c>
    </row>
    <row r="123" spans="1:5" ht="15">
      <c r="A123" t="s">
        <v>51</v>
      </c>
      <c r="E123" s="12">
        <f>+D55/2+D56/2</f>
        <v>417.1857147130512</v>
      </c>
    </row>
    <row r="124" spans="1:5" ht="15">
      <c r="A124" t="s">
        <v>47</v>
      </c>
      <c r="E124" s="12">
        <f>+J107</f>
        <v>200</v>
      </c>
    </row>
    <row r="125" spans="1:5" ht="15">
      <c r="A125" t="s">
        <v>48</v>
      </c>
      <c r="E125" s="12">
        <f>+E123-E124</f>
        <v>217.1857147130512</v>
      </c>
    </row>
    <row r="127" spans="5:11" ht="15">
      <c r="E127" s="4"/>
      <c r="F127" s="4"/>
      <c r="J127" s="4" t="s">
        <v>0</v>
      </c>
      <c r="K127" s="4" t="s">
        <v>1</v>
      </c>
    </row>
    <row r="128" spans="1:11" ht="15">
      <c r="A128" t="s">
        <v>39</v>
      </c>
      <c r="B128" t="s">
        <v>38</v>
      </c>
      <c r="E128" s="4"/>
      <c r="F128" s="4"/>
      <c r="J128" s="17">
        <f>+E125</f>
        <v>217.1857147130512</v>
      </c>
      <c r="K128" s="17"/>
    </row>
    <row r="129" spans="1:11" ht="15">
      <c r="A129" t="s">
        <v>9</v>
      </c>
      <c r="B129" t="s">
        <v>10</v>
      </c>
      <c r="J129" s="10"/>
      <c r="K129" s="10">
        <f>+J128-K130</f>
        <v>17.185714713051198</v>
      </c>
    </row>
    <row r="130" spans="1:11" ht="15">
      <c r="A130" t="s">
        <v>20</v>
      </c>
      <c r="B130" t="s">
        <v>21</v>
      </c>
      <c r="J130" s="11"/>
      <c r="K130" s="11">
        <f>+E124</f>
        <v>200</v>
      </c>
    </row>
    <row r="131" spans="9:11" ht="15">
      <c r="I131" t="s">
        <v>4</v>
      </c>
      <c r="J131" s="10">
        <f>+J128</f>
        <v>217.1857147130512</v>
      </c>
      <c r="K131" s="10">
        <f>+K129+K130</f>
        <v>217.1857147130512</v>
      </c>
    </row>
    <row r="133" ht="15">
      <c r="A133" t="s">
        <v>52</v>
      </c>
    </row>
    <row r="134" spans="10:11" ht="15">
      <c r="J134" s="4" t="s">
        <v>0</v>
      </c>
      <c r="K134" s="4" t="s">
        <v>1</v>
      </c>
    </row>
    <row r="135" spans="1:11" ht="15">
      <c r="A135" t="s">
        <v>18</v>
      </c>
      <c r="B135" t="s">
        <v>19</v>
      </c>
      <c r="J135" s="19"/>
      <c r="K135" s="19">
        <v>5000</v>
      </c>
    </row>
    <row r="136" spans="1:11" ht="15">
      <c r="A136" t="s">
        <v>22</v>
      </c>
      <c r="B136" t="s">
        <v>72</v>
      </c>
      <c r="J136" s="11">
        <v>5000</v>
      </c>
      <c r="K136" s="11"/>
    </row>
    <row r="137" spans="9:11" ht="15">
      <c r="I137" t="s">
        <v>4</v>
      </c>
      <c r="J137" s="12">
        <f>+J136</f>
        <v>5000</v>
      </c>
      <c r="K137" s="12">
        <f>+K135</f>
        <v>5000</v>
      </c>
    </row>
    <row r="139" spans="1:10" ht="15">
      <c r="A139" s="8" t="s">
        <v>53</v>
      </c>
      <c r="B139" s="8"/>
      <c r="C139" s="8"/>
      <c r="D139" s="8"/>
      <c r="E139" s="8"/>
      <c r="F139" s="8"/>
      <c r="G139" s="8"/>
      <c r="H139" s="8"/>
      <c r="I139" s="8"/>
      <c r="J139" s="1">
        <v>41820</v>
      </c>
    </row>
    <row r="141" spans="1:5" ht="15">
      <c r="A141" t="s">
        <v>36</v>
      </c>
      <c r="E141">
        <v>400</v>
      </c>
    </row>
    <row r="142" spans="1:5" ht="15">
      <c r="A142" t="s">
        <v>41</v>
      </c>
      <c r="E142">
        <v>200</v>
      </c>
    </row>
    <row r="143" spans="1:5" ht="15">
      <c r="A143" t="s">
        <v>42</v>
      </c>
      <c r="E143">
        <f>+E141-E142</f>
        <v>200</v>
      </c>
    </row>
    <row r="144" spans="5:11" ht="15">
      <c r="E144" s="4"/>
      <c r="F144" s="4"/>
      <c r="J144" s="4" t="s">
        <v>0</v>
      </c>
      <c r="K144" s="4" t="s">
        <v>1</v>
      </c>
    </row>
    <row r="145" spans="1:11" ht="15">
      <c r="A145" t="s">
        <v>39</v>
      </c>
      <c r="B145" t="s">
        <v>38</v>
      </c>
      <c r="E145" s="4"/>
      <c r="F145" s="4"/>
      <c r="J145" s="17">
        <f>+E142</f>
        <v>200</v>
      </c>
      <c r="K145" s="17"/>
    </row>
    <row r="146" spans="1:11" ht="15">
      <c r="A146" t="s">
        <v>20</v>
      </c>
      <c r="B146" t="s">
        <v>21</v>
      </c>
      <c r="J146" s="11"/>
      <c r="K146" s="11">
        <f>+J145</f>
        <v>200</v>
      </c>
    </row>
    <row r="147" spans="9:11" ht="15">
      <c r="I147" t="s">
        <v>4</v>
      </c>
      <c r="J147" s="10">
        <f>+J145</f>
        <v>200</v>
      </c>
      <c r="K147" s="10">
        <f>+K146</f>
        <v>200</v>
      </c>
    </row>
    <row r="149" spans="1:11" ht="15">
      <c r="A149" t="s">
        <v>54</v>
      </c>
      <c r="J149" s="4" t="s">
        <v>0</v>
      </c>
      <c r="K149" s="4" t="s">
        <v>1</v>
      </c>
    </row>
    <row r="150" spans="1:10" ht="15">
      <c r="A150" t="s">
        <v>39</v>
      </c>
      <c r="B150" t="s">
        <v>38</v>
      </c>
      <c r="J150">
        <f>+D56/2-E142</f>
        <v>8.938717383403969</v>
      </c>
    </row>
    <row r="151" spans="1:11" ht="15">
      <c r="A151" t="s">
        <v>9</v>
      </c>
      <c r="B151" t="s">
        <v>10</v>
      </c>
      <c r="J151" s="2"/>
      <c r="K151" s="2">
        <f>+J150</f>
        <v>8.938717383403969</v>
      </c>
    </row>
    <row r="152" spans="9:11" ht="15">
      <c r="I152" t="s">
        <v>4</v>
      </c>
      <c r="J152">
        <f>+J150</f>
        <v>8.938717383403969</v>
      </c>
      <c r="K152">
        <f>+K151</f>
        <v>8.938717383403969</v>
      </c>
    </row>
    <row r="154" spans="5:11" ht="15">
      <c r="E154" s="4"/>
      <c r="F154" s="4"/>
      <c r="J154" s="4" t="s">
        <v>0</v>
      </c>
      <c r="K154" s="4" t="s">
        <v>1</v>
      </c>
    </row>
    <row r="155" spans="1:11" ht="15">
      <c r="A155" t="s">
        <v>20</v>
      </c>
      <c r="B155" t="s">
        <v>21</v>
      </c>
      <c r="E155" s="4"/>
      <c r="F155" s="4"/>
      <c r="J155" s="17">
        <v>400</v>
      </c>
      <c r="K155" s="17"/>
    </row>
    <row r="156" spans="1:11" ht="15">
      <c r="A156" t="s">
        <v>18</v>
      </c>
      <c r="B156" t="s">
        <v>19</v>
      </c>
      <c r="E156" s="4"/>
      <c r="F156" s="4"/>
      <c r="J156" s="17">
        <v>5000</v>
      </c>
      <c r="K156" s="17"/>
    </row>
    <row r="157" spans="1:11" ht="15">
      <c r="A157" s="5" t="s">
        <v>3</v>
      </c>
      <c r="B157" s="3" t="s">
        <v>2</v>
      </c>
      <c r="J157" s="11"/>
      <c r="K157" s="11">
        <f>+J156+J155</f>
        <v>5400</v>
      </c>
    </row>
    <row r="158" spans="9:11" ht="15">
      <c r="I158" t="s">
        <v>4</v>
      </c>
      <c r="J158" s="10">
        <f>+J155+J156</f>
        <v>5400</v>
      </c>
      <c r="K158" s="10">
        <f>+K157</f>
        <v>5400</v>
      </c>
    </row>
    <row r="160" spans="1:11" ht="15">
      <c r="A160" t="s">
        <v>55</v>
      </c>
      <c r="J160" s="4" t="s">
        <v>0</v>
      </c>
      <c r="K160" s="4" t="s">
        <v>1</v>
      </c>
    </row>
    <row r="161" ht="15">
      <c r="J161" s="12">
        <f>+J64</f>
        <v>207.60880583174983</v>
      </c>
    </row>
    <row r="162" ht="15">
      <c r="J162" s="12">
        <f>+J75</f>
        <v>200</v>
      </c>
    </row>
    <row r="163" ht="15">
      <c r="J163" s="12">
        <f>+J96</f>
        <v>215.85580316139703</v>
      </c>
    </row>
    <row r="164" ht="15">
      <c r="J164" s="12">
        <f>+J107</f>
        <v>200</v>
      </c>
    </row>
    <row r="165" ht="15">
      <c r="J165" s="12">
        <f>+J128</f>
        <v>217.1857147130512</v>
      </c>
    </row>
    <row r="166" ht="15">
      <c r="J166" s="12">
        <f>+J145</f>
        <v>200</v>
      </c>
    </row>
    <row r="167" spans="10:11" ht="15">
      <c r="J167" s="2">
        <f>+J150</f>
        <v>8.938717383403969</v>
      </c>
      <c r="K167" s="2"/>
    </row>
    <row r="168" spans="10:12" ht="15">
      <c r="J168" s="12">
        <f>SUM(J161:J167)</f>
        <v>1249.5890410896018</v>
      </c>
      <c r="L168" t="s">
        <v>56</v>
      </c>
    </row>
    <row r="170" spans="1:11" ht="15">
      <c r="A170" t="s">
        <v>57</v>
      </c>
      <c r="J170" s="4" t="s">
        <v>0</v>
      </c>
      <c r="K170" s="4" t="s">
        <v>1</v>
      </c>
    </row>
    <row r="171" ht="15">
      <c r="J171" s="12">
        <f>+J23+J10</f>
        <v>99.17808219178082</v>
      </c>
    </row>
    <row r="172" ht="15">
      <c r="K172" s="12">
        <f>+K65</f>
        <v>7.608805831749834</v>
      </c>
    </row>
    <row r="173" ht="15">
      <c r="K173" s="12">
        <f>+K97</f>
        <v>15.855803161397034</v>
      </c>
    </row>
    <row r="174" ht="15">
      <c r="K174" s="12">
        <f>+K129</f>
        <v>17.185714713051198</v>
      </c>
    </row>
    <row r="175" spans="10:11" ht="15">
      <c r="J175" s="2"/>
      <c r="K175" s="2">
        <f>+K151</f>
        <v>8.938717383403969</v>
      </c>
    </row>
    <row r="176" spans="10:13" ht="15">
      <c r="J176" s="12">
        <f>+J171</f>
        <v>99.17808219178082</v>
      </c>
      <c r="K176" s="12">
        <f>SUM(K172:K175)</f>
        <v>49.589041089602034</v>
      </c>
      <c r="L176" s="12">
        <f>+J176-K176</f>
        <v>49.58904110217878</v>
      </c>
      <c r="M176" t="s">
        <v>58</v>
      </c>
    </row>
    <row r="178" ht="15">
      <c r="A178" t="s">
        <v>82</v>
      </c>
    </row>
    <row r="180" spans="1:11" ht="15">
      <c r="A180" t="s">
        <v>11</v>
      </c>
      <c r="K180" s="15">
        <v>41547</v>
      </c>
    </row>
    <row r="181" ht="15">
      <c r="K181" s="15"/>
    </row>
    <row r="182" spans="1:4" ht="15">
      <c r="A182" t="s">
        <v>8</v>
      </c>
      <c r="C182" s="10">
        <f>5000/365*(31+31+30)*0.02</f>
        <v>25.205479452054792</v>
      </c>
      <c r="D182" t="s">
        <v>59</v>
      </c>
    </row>
    <row r="183" spans="10:11" ht="15">
      <c r="J183" s="4" t="s">
        <v>0</v>
      </c>
      <c r="K183" s="4" t="s">
        <v>1</v>
      </c>
    </row>
    <row r="184" spans="1:11" ht="15">
      <c r="A184" t="s">
        <v>12</v>
      </c>
      <c r="B184" t="s">
        <v>13</v>
      </c>
      <c r="J184" s="4"/>
      <c r="K184" s="13">
        <f>+C182</f>
        <v>25.205479452054792</v>
      </c>
    </row>
    <row r="185" spans="1:12" ht="15">
      <c r="A185" t="s">
        <v>9</v>
      </c>
      <c r="B185" t="s">
        <v>10</v>
      </c>
      <c r="J185" s="14">
        <f>+C182</f>
        <v>25.205479452054792</v>
      </c>
      <c r="K185" s="2"/>
      <c r="L185" t="s">
        <v>5</v>
      </c>
    </row>
    <row r="186" spans="9:11" ht="15">
      <c r="I186" t="s">
        <v>4</v>
      </c>
      <c r="J186" s="12">
        <f>+J185</f>
        <v>25.205479452054792</v>
      </c>
      <c r="K186" s="12">
        <f>+K184</f>
        <v>25.205479452054792</v>
      </c>
    </row>
    <row r="188" spans="1:11" ht="15">
      <c r="A188" t="s">
        <v>14</v>
      </c>
      <c r="J188" s="4" t="s">
        <v>0</v>
      </c>
      <c r="K188" s="4" t="s">
        <v>1</v>
      </c>
    </row>
    <row r="189" spans="1:11" ht="15">
      <c r="A189" t="s">
        <v>12</v>
      </c>
      <c r="B189" t="s">
        <v>13</v>
      </c>
      <c r="J189" s="13">
        <f>+K184</f>
        <v>25.205479452054792</v>
      </c>
      <c r="K189" s="13"/>
    </row>
    <row r="190" spans="1:11" ht="15">
      <c r="A190" s="5" t="s">
        <v>3</v>
      </c>
      <c r="B190" s="3" t="s">
        <v>2</v>
      </c>
      <c r="J190" s="14"/>
      <c r="K190" s="14">
        <f>+J189</f>
        <v>25.205479452054792</v>
      </c>
    </row>
    <row r="191" spans="9:11" ht="15">
      <c r="I191" t="s">
        <v>4</v>
      </c>
      <c r="J191" s="12">
        <f>+J189</f>
        <v>25.205479452054792</v>
      </c>
      <c r="K191" s="12">
        <f>+K190</f>
        <v>25.205479452054792</v>
      </c>
    </row>
    <row r="194" spans="1:3" ht="15">
      <c r="A194" s="16">
        <v>41548</v>
      </c>
      <c r="B194" s="8" t="s">
        <v>60</v>
      </c>
      <c r="C194" s="8"/>
    </row>
    <row r="196" spans="1:7" ht="15">
      <c r="A196" t="s">
        <v>61</v>
      </c>
      <c r="E196">
        <f>3000*0.02/365*(31+28+31+30+31+30+31+30+31)</f>
        <v>44.87671232876712</v>
      </c>
      <c r="F196" t="s">
        <v>23</v>
      </c>
      <c r="G196" t="s">
        <v>26</v>
      </c>
    </row>
    <row r="198" ht="15">
      <c r="A198" t="s">
        <v>17</v>
      </c>
    </row>
    <row r="199" spans="10:11" ht="15">
      <c r="J199" s="4" t="s">
        <v>0</v>
      </c>
      <c r="K199" s="4" t="s">
        <v>1</v>
      </c>
    </row>
    <row r="200" spans="1:12" ht="15">
      <c r="A200" t="s">
        <v>22</v>
      </c>
      <c r="B200" t="s">
        <v>72</v>
      </c>
      <c r="K200" s="10">
        <v>3000</v>
      </c>
      <c r="L200" s="18"/>
    </row>
    <row r="201" spans="1:11" ht="15">
      <c r="A201" s="5" t="s">
        <v>3</v>
      </c>
      <c r="B201" s="3" t="s">
        <v>2</v>
      </c>
      <c r="J201" s="14">
        <f>+K200</f>
        <v>3000</v>
      </c>
      <c r="K201" s="14"/>
    </row>
    <row r="202" spans="9:11" ht="15">
      <c r="I202" t="s">
        <v>4</v>
      </c>
      <c r="J202" s="12">
        <f>+J201</f>
        <v>3000</v>
      </c>
      <c r="K202" s="12">
        <f>+K200</f>
        <v>3000</v>
      </c>
    </row>
    <row r="203" ht="15">
      <c r="A203" t="s">
        <v>24</v>
      </c>
    </row>
    <row r="204" spans="2:11" ht="15">
      <c r="B204" s="1">
        <v>41547</v>
      </c>
      <c r="C204" s="1">
        <v>41912</v>
      </c>
      <c r="D204" s="1">
        <v>42277</v>
      </c>
      <c r="E204" s="1">
        <v>42643</v>
      </c>
      <c r="J204" s="4"/>
      <c r="K204" s="4"/>
    </row>
    <row r="205" spans="1:5" ht="15">
      <c r="A205" t="s">
        <v>6</v>
      </c>
      <c r="B205">
        <v>3000</v>
      </c>
      <c r="E205">
        <v>-3000</v>
      </c>
    </row>
    <row r="206" spans="1:5" ht="15">
      <c r="A206" t="s">
        <v>25</v>
      </c>
      <c r="B206" s="2"/>
      <c r="C206" s="2">
        <f>-3000*0.08</f>
        <v>-240</v>
      </c>
      <c r="D206" s="2">
        <v>-240</v>
      </c>
      <c r="E206" s="2">
        <v>-240</v>
      </c>
    </row>
    <row r="207" spans="1:5" ht="15">
      <c r="A207" t="s">
        <v>28</v>
      </c>
      <c r="B207">
        <f>+B205</f>
        <v>3000</v>
      </c>
      <c r="C207">
        <f>+C206+C205</f>
        <v>-240</v>
      </c>
      <c r="D207">
        <f>+D206+D205</f>
        <v>-240</v>
      </c>
      <c r="E207">
        <f>+E206+E205</f>
        <v>-3240</v>
      </c>
    </row>
    <row r="209" ht="15">
      <c r="A209" t="s">
        <v>27</v>
      </c>
    </row>
    <row r="211" spans="1:5" ht="15">
      <c r="A211" t="s">
        <v>28</v>
      </c>
      <c r="B211">
        <f>+B207-E196</f>
        <v>2955.123287671233</v>
      </c>
      <c r="C211">
        <f>+C207</f>
        <v>-240</v>
      </c>
      <c r="D211">
        <f>+D207</f>
        <v>-240</v>
      </c>
      <c r="E211">
        <f>+E207</f>
        <v>-3240</v>
      </c>
    </row>
    <row r="213" spans="1:3" ht="15">
      <c r="A213" t="s">
        <v>29</v>
      </c>
      <c r="C213" s="9">
        <f>+IRR(B211:E211)</f>
        <v>0.08586609692322425</v>
      </c>
    </row>
    <row r="215" ht="15">
      <c r="A215" t="s">
        <v>30</v>
      </c>
    </row>
    <row r="216" spans="3:6" ht="15">
      <c r="C216" t="s">
        <v>31</v>
      </c>
      <c r="D216" t="s">
        <v>32</v>
      </c>
      <c r="E216" t="s">
        <v>33</v>
      </c>
      <c r="F216" t="s">
        <v>34</v>
      </c>
    </row>
    <row r="217" spans="2:6" ht="15">
      <c r="B217" s="1">
        <v>41548</v>
      </c>
      <c r="C217" s="10">
        <f>+B211</f>
        <v>2955.123287671233</v>
      </c>
      <c r="D217" s="10">
        <f>+C217*C213</f>
        <v>253.74490263925517</v>
      </c>
      <c r="E217" s="10">
        <f>+C211</f>
        <v>-240</v>
      </c>
      <c r="F217" s="10">
        <f>+C217+D217+E217</f>
        <v>2968.868190310488</v>
      </c>
    </row>
    <row r="218" spans="2:6" ht="15">
      <c r="B218" s="1">
        <f>+C204</f>
        <v>41912</v>
      </c>
      <c r="C218" s="10">
        <f>+F217</f>
        <v>2968.868190310488</v>
      </c>
      <c r="D218" s="10">
        <f>+C218*$C$213</f>
        <v>254.92512378147774</v>
      </c>
      <c r="E218" s="10">
        <f>+D211</f>
        <v>-240</v>
      </c>
      <c r="F218" s="10">
        <f>+C218+D218+E218</f>
        <v>2983.793314091966</v>
      </c>
    </row>
    <row r="219" spans="2:6" ht="15">
      <c r="B219" s="1">
        <f>+D204</f>
        <v>42277</v>
      </c>
      <c r="C219" s="10">
        <f>+F218</f>
        <v>2983.793314091966</v>
      </c>
      <c r="D219" s="10">
        <f>+C219*$C$213</f>
        <v>256.20668590668924</v>
      </c>
      <c r="E219" s="10">
        <f>+E211</f>
        <v>-3240</v>
      </c>
      <c r="F219" s="10">
        <f>+C219+D219+E219</f>
        <v>-1.3451426639221609E-09</v>
      </c>
    </row>
    <row r="220" spans="2:4" ht="15">
      <c r="B220" s="1"/>
      <c r="D220" s="12"/>
    </row>
    <row r="221" spans="1:10" ht="15">
      <c r="A221" s="8" t="s">
        <v>35</v>
      </c>
      <c r="B221" s="8"/>
      <c r="C221" s="8"/>
      <c r="D221" s="8"/>
      <c r="E221" s="8"/>
      <c r="F221" s="8"/>
      <c r="G221" s="8"/>
      <c r="H221" s="8"/>
      <c r="I221" s="8"/>
      <c r="J221" s="1">
        <v>41639</v>
      </c>
    </row>
    <row r="223" spans="1:5" ht="15">
      <c r="A223" t="s">
        <v>36</v>
      </c>
      <c r="E223">
        <f>-C206/4</f>
        <v>60</v>
      </c>
    </row>
    <row r="224" spans="1:5" ht="15">
      <c r="A224" t="s">
        <v>37</v>
      </c>
      <c r="E224">
        <f>+D217/4</f>
        <v>63.43622565981379</v>
      </c>
    </row>
    <row r="226" spans="5:11" ht="15">
      <c r="E226" s="4"/>
      <c r="F226" s="4"/>
      <c r="J226" s="4" t="s">
        <v>0</v>
      </c>
      <c r="K226" s="4" t="s">
        <v>1</v>
      </c>
    </row>
    <row r="227" spans="1:11" ht="15">
      <c r="A227" t="s">
        <v>39</v>
      </c>
      <c r="B227" t="s">
        <v>38</v>
      </c>
      <c r="E227" s="4"/>
      <c r="F227" s="4"/>
      <c r="J227" s="17">
        <f>+E224</f>
        <v>63.43622565981379</v>
      </c>
      <c r="K227" s="17"/>
    </row>
    <row r="228" spans="1:11" ht="15">
      <c r="A228" t="s">
        <v>9</v>
      </c>
      <c r="B228" t="s">
        <v>10</v>
      </c>
      <c r="J228" s="10"/>
      <c r="K228" s="10">
        <f>+J227-K229</f>
        <v>3.4362256598137932</v>
      </c>
    </row>
    <row r="229" spans="1:11" ht="15">
      <c r="A229" t="s">
        <v>20</v>
      </c>
      <c r="B229" t="s">
        <v>21</v>
      </c>
      <c r="J229" s="11"/>
      <c r="K229" s="11">
        <f>+E223</f>
        <v>60</v>
      </c>
    </row>
    <row r="230" spans="9:11" ht="15">
      <c r="I230" t="s">
        <v>4</v>
      </c>
      <c r="J230" s="10">
        <f>+J227</f>
        <v>63.43622565981379</v>
      </c>
      <c r="K230" s="10">
        <f>+K228+K229</f>
        <v>63.43622565981379</v>
      </c>
    </row>
    <row r="232" spans="1:10" ht="15">
      <c r="A232" s="8" t="s">
        <v>68</v>
      </c>
      <c r="B232" s="8"/>
      <c r="C232" s="8"/>
      <c r="D232" s="8"/>
      <c r="E232" s="8"/>
      <c r="F232" s="8"/>
      <c r="G232" s="8"/>
      <c r="H232" s="8"/>
      <c r="I232" s="8"/>
      <c r="J232" s="1">
        <v>41912</v>
      </c>
    </row>
    <row r="234" spans="1:5" ht="15">
      <c r="A234" t="s">
        <v>36</v>
      </c>
      <c r="E234">
        <f>-D211</f>
        <v>240</v>
      </c>
    </row>
    <row r="235" spans="1:5" ht="15">
      <c r="A235" t="s">
        <v>41</v>
      </c>
      <c r="E235">
        <f>+E223</f>
        <v>60</v>
      </c>
    </row>
    <row r="236" spans="1:5" ht="15">
      <c r="A236" t="s">
        <v>42</v>
      </c>
      <c r="E236">
        <f>+E234-E235</f>
        <v>180</v>
      </c>
    </row>
    <row r="237" spans="5:11" ht="15">
      <c r="E237" s="4"/>
      <c r="F237" s="4"/>
      <c r="J237" s="4" t="s">
        <v>0</v>
      </c>
      <c r="K237" s="4" t="s">
        <v>1</v>
      </c>
    </row>
    <row r="238" spans="1:11" ht="15">
      <c r="A238" t="s">
        <v>39</v>
      </c>
      <c r="B238" t="s">
        <v>38</v>
      </c>
      <c r="E238" s="4"/>
      <c r="F238" s="4"/>
      <c r="J238" s="17">
        <f>+E236</f>
        <v>180</v>
      </c>
      <c r="K238" s="17"/>
    </row>
    <row r="239" spans="1:11" ht="15">
      <c r="A239" t="s">
        <v>20</v>
      </c>
      <c r="B239" t="s">
        <v>21</v>
      </c>
      <c r="J239" s="11"/>
      <c r="K239" s="11">
        <f>+J238</f>
        <v>180</v>
      </c>
    </row>
    <row r="240" spans="9:11" ht="15">
      <c r="I240" t="s">
        <v>4</v>
      </c>
      <c r="J240" s="10">
        <f>+J238</f>
        <v>180</v>
      </c>
      <c r="K240" s="10">
        <f>+K239</f>
        <v>180</v>
      </c>
    </row>
    <row r="243" spans="5:11" ht="15">
      <c r="E243" s="4"/>
      <c r="F243" s="4"/>
      <c r="J243" s="4" t="s">
        <v>0</v>
      </c>
      <c r="K243" s="4" t="s">
        <v>1</v>
      </c>
    </row>
    <row r="244" spans="1:11" ht="15">
      <c r="A244" t="s">
        <v>20</v>
      </c>
      <c r="B244" t="s">
        <v>21</v>
      </c>
      <c r="E244" s="4"/>
      <c r="F244" s="4"/>
      <c r="J244" s="17">
        <f>+K229+K239</f>
        <v>240</v>
      </c>
      <c r="K244" s="17"/>
    </row>
    <row r="245" spans="1:11" ht="15">
      <c r="A245" s="5" t="s">
        <v>3</v>
      </c>
      <c r="B245" s="3" t="s">
        <v>2</v>
      </c>
      <c r="J245" s="11"/>
      <c r="K245" s="11">
        <f>+J244</f>
        <v>240</v>
      </c>
    </row>
    <row r="246" spans="9:11" ht="15">
      <c r="I246" t="s">
        <v>4</v>
      </c>
      <c r="J246" s="10">
        <f>+J244</f>
        <v>240</v>
      </c>
      <c r="K246" s="10">
        <f>+K245</f>
        <v>240</v>
      </c>
    </row>
    <row r="248" spans="1:10" ht="15">
      <c r="A248" s="8" t="s">
        <v>43</v>
      </c>
      <c r="B248" s="8"/>
      <c r="C248" s="8"/>
      <c r="D248" s="8"/>
      <c r="E248" s="8"/>
      <c r="F248" s="8"/>
      <c r="G248" s="8"/>
      <c r="H248" s="8"/>
      <c r="I248" s="8"/>
      <c r="J248" s="1">
        <v>42004</v>
      </c>
    </row>
    <row r="250" spans="1:5" ht="15">
      <c r="A250" t="s">
        <v>36</v>
      </c>
      <c r="E250">
        <f>240/4</f>
        <v>60</v>
      </c>
    </row>
    <row r="251" spans="1:5" ht="15">
      <c r="A251" t="s">
        <v>44</v>
      </c>
      <c r="E251">
        <f>+D244/2</f>
        <v>0</v>
      </c>
    </row>
    <row r="252" spans="1:5" ht="15">
      <c r="A252" t="s">
        <v>45</v>
      </c>
      <c r="E252">
        <f>+E250-E251</f>
        <v>60</v>
      </c>
    </row>
    <row r="254" spans="1:5" ht="15">
      <c r="A254" t="s">
        <v>46</v>
      </c>
      <c r="E254" s="12">
        <f>+D217/4*3+D218/4</f>
        <v>254.0399579248108</v>
      </c>
    </row>
    <row r="255" spans="1:5" ht="15">
      <c r="A255" t="s">
        <v>47</v>
      </c>
      <c r="E255" s="12">
        <f>+J238</f>
        <v>180</v>
      </c>
    </row>
    <row r="256" spans="1:5" ht="15">
      <c r="A256" t="s">
        <v>48</v>
      </c>
      <c r="E256" s="12">
        <f>+E254-E255</f>
        <v>74.0399579248108</v>
      </c>
    </row>
    <row r="258" spans="5:11" ht="15">
      <c r="E258" s="4"/>
      <c r="F258" s="4"/>
      <c r="J258" s="4" t="s">
        <v>0</v>
      </c>
      <c r="K258" s="4" t="s">
        <v>1</v>
      </c>
    </row>
    <row r="259" spans="1:11" ht="15">
      <c r="A259" t="s">
        <v>39</v>
      </c>
      <c r="B259" t="s">
        <v>38</v>
      </c>
      <c r="E259" s="4"/>
      <c r="F259" s="4"/>
      <c r="J259" s="17">
        <f>+E256</f>
        <v>74.0399579248108</v>
      </c>
      <c r="K259" s="17"/>
    </row>
    <row r="260" spans="1:11" ht="15">
      <c r="A260" t="s">
        <v>9</v>
      </c>
      <c r="B260" t="s">
        <v>10</v>
      </c>
      <c r="J260" s="10"/>
      <c r="K260" s="10">
        <f>+J259-K261</f>
        <v>14.039957924810807</v>
      </c>
    </row>
    <row r="261" spans="1:11" ht="15">
      <c r="A261" t="s">
        <v>20</v>
      </c>
      <c r="B261" t="s">
        <v>21</v>
      </c>
      <c r="J261" s="11"/>
      <c r="K261" s="11">
        <f>+E252</f>
        <v>60</v>
      </c>
    </row>
    <row r="262" spans="9:11" ht="15">
      <c r="I262" t="s">
        <v>4</v>
      </c>
      <c r="J262" s="10">
        <f>+J259</f>
        <v>74.0399579248108</v>
      </c>
      <c r="K262" s="10">
        <f>+K260+K261</f>
        <v>74.0399579248108</v>
      </c>
    </row>
    <row r="264" spans="1:10" ht="15">
      <c r="A264" s="8" t="s">
        <v>69</v>
      </c>
      <c r="B264" s="8"/>
      <c r="C264" s="8"/>
      <c r="D264" s="8"/>
      <c r="E264" s="8"/>
      <c r="F264" s="8"/>
      <c r="G264" s="8"/>
      <c r="H264" s="8"/>
      <c r="I264" s="8"/>
      <c r="J264" s="1">
        <v>42277</v>
      </c>
    </row>
    <row r="266" spans="1:5" ht="15">
      <c r="A266" t="s">
        <v>36</v>
      </c>
      <c r="E266">
        <v>240</v>
      </c>
    </row>
    <row r="267" spans="1:5" ht="15">
      <c r="A267" t="s">
        <v>41</v>
      </c>
      <c r="E267" s="12">
        <f>+K261</f>
        <v>60</v>
      </c>
    </row>
    <row r="268" spans="1:5" ht="15">
      <c r="A268" t="s">
        <v>42</v>
      </c>
      <c r="E268">
        <f>+E266-E267</f>
        <v>180</v>
      </c>
    </row>
    <row r="269" spans="5:11" ht="15">
      <c r="E269" s="4"/>
      <c r="F269" s="4"/>
      <c r="J269" s="4" t="s">
        <v>0</v>
      </c>
      <c r="K269" s="4" t="s">
        <v>1</v>
      </c>
    </row>
    <row r="270" spans="1:11" ht="15">
      <c r="A270" t="s">
        <v>39</v>
      </c>
      <c r="B270" t="s">
        <v>38</v>
      </c>
      <c r="E270" s="4"/>
      <c r="F270" s="4"/>
      <c r="J270" s="17">
        <f>+E268</f>
        <v>180</v>
      </c>
      <c r="K270" s="17"/>
    </row>
    <row r="271" spans="1:11" ht="15">
      <c r="A271" t="s">
        <v>20</v>
      </c>
      <c r="B271" t="s">
        <v>21</v>
      </c>
      <c r="J271" s="11"/>
      <c r="K271" s="11">
        <f>+J270</f>
        <v>180</v>
      </c>
    </row>
    <row r="272" spans="9:11" ht="15">
      <c r="I272" t="s">
        <v>4</v>
      </c>
      <c r="J272" s="10">
        <f>+J270</f>
        <v>180</v>
      </c>
      <c r="K272" s="10">
        <f>+K271</f>
        <v>180</v>
      </c>
    </row>
    <row r="275" spans="5:11" ht="15">
      <c r="E275" s="4"/>
      <c r="F275" s="4"/>
      <c r="J275" s="4" t="s">
        <v>0</v>
      </c>
      <c r="K275" s="4" t="s">
        <v>1</v>
      </c>
    </row>
    <row r="276" spans="1:11" ht="15">
      <c r="A276" t="s">
        <v>20</v>
      </c>
      <c r="B276" t="s">
        <v>21</v>
      </c>
      <c r="E276" s="4"/>
      <c r="F276" s="4"/>
      <c r="J276" s="17">
        <f>+K261+K271</f>
        <v>240</v>
      </c>
      <c r="K276" s="17"/>
    </row>
    <row r="277" spans="1:11" ht="15">
      <c r="A277" s="5" t="s">
        <v>3</v>
      </c>
      <c r="B277" s="3" t="s">
        <v>2</v>
      </c>
      <c r="J277" s="11"/>
      <c r="K277" s="11">
        <f>+J276</f>
        <v>240</v>
      </c>
    </row>
    <row r="278" spans="9:11" ht="15">
      <c r="I278" t="s">
        <v>4</v>
      </c>
      <c r="J278" s="10">
        <f>+J276</f>
        <v>240</v>
      </c>
      <c r="K278" s="10">
        <f>+K277</f>
        <v>240</v>
      </c>
    </row>
    <row r="280" spans="1:10" ht="15">
      <c r="A280" s="8" t="s">
        <v>50</v>
      </c>
      <c r="B280" s="8"/>
      <c r="C280" s="8"/>
      <c r="D280" s="8"/>
      <c r="E280" s="8"/>
      <c r="F280" s="8"/>
      <c r="G280" s="8"/>
      <c r="H280" s="8"/>
      <c r="I280" s="8"/>
      <c r="J280" s="1">
        <v>42369</v>
      </c>
    </row>
    <row r="282" spans="1:5" ht="15">
      <c r="A282" t="s">
        <v>36</v>
      </c>
      <c r="E282">
        <f>240/4</f>
        <v>60</v>
      </c>
    </row>
    <row r="283" spans="1:5" ht="15">
      <c r="A283" t="s">
        <v>44</v>
      </c>
      <c r="E283">
        <f>+D276/2</f>
        <v>0</v>
      </c>
    </row>
    <row r="284" spans="1:5" ht="15">
      <c r="A284" t="s">
        <v>45</v>
      </c>
      <c r="E284">
        <f>+E282-E283</f>
        <v>60</v>
      </c>
    </row>
    <row r="286" spans="1:5" ht="15">
      <c r="A286" t="s">
        <v>51</v>
      </c>
      <c r="E286" s="12">
        <f>+D218/4*3+D219/4</f>
        <v>255.2455143127806</v>
      </c>
    </row>
    <row r="287" spans="1:5" ht="15">
      <c r="A287" t="s">
        <v>47</v>
      </c>
      <c r="E287" s="12">
        <f>+J270</f>
        <v>180</v>
      </c>
    </row>
    <row r="288" spans="1:5" ht="15">
      <c r="A288" t="s">
        <v>48</v>
      </c>
      <c r="E288" s="12">
        <f>+E286-E287</f>
        <v>75.24551431278061</v>
      </c>
    </row>
    <row r="290" spans="5:11" ht="15">
      <c r="E290" s="4"/>
      <c r="F290" s="4"/>
      <c r="J290" s="4" t="s">
        <v>0</v>
      </c>
      <c r="K290" s="4" t="s">
        <v>1</v>
      </c>
    </row>
    <row r="291" spans="1:11" ht="15">
      <c r="A291" t="s">
        <v>39</v>
      </c>
      <c r="B291" t="s">
        <v>38</v>
      </c>
      <c r="E291" s="4"/>
      <c r="F291" s="4"/>
      <c r="J291" s="17">
        <f>+E288</f>
        <v>75.24551431278061</v>
      </c>
      <c r="K291" s="17"/>
    </row>
    <row r="292" spans="1:11" ht="15">
      <c r="A292" t="s">
        <v>9</v>
      </c>
      <c r="B292" t="s">
        <v>10</v>
      </c>
      <c r="J292" s="10"/>
      <c r="K292" s="10">
        <f>+J291-K293</f>
        <v>15.245514312780614</v>
      </c>
    </row>
    <row r="293" spans="1:11" ht="15">
      <c r="A293" t="s">
        <v>20</v>
      </c>
      <c r="B293" t="s">
        <v>21</v>
      </c>
      <c r="J293" s="11"/>
      <c r="K293" s="11">
        <f>+E284</f>
        <v>60</v>
      </c>
    </row>
    <row r="294" spans="9:11" ht="15">
      <c r="I294" t="s">
        <v>4</v>
      </c>
      <c r="J294" s="10">
        <f>+J291</f>
        <v>75.24551431278061</v>
      </c>
      <c r="K294" s="10">
        <f>+K292+K293</f>
        <v>75.24551431278061</v>
      </c>
    </row>
    <row r="296" ht="15">
      <c r="A296" t="s">
        <v>52</v>
      </c>
    </row>
    <row r="297" spans="10:11" ht="15">
      <c r="J297" s="4" t="s">
        <v>0</v>
      </c>
      <c r="K297" s="4" t="s">
        <v>1</v>
      </c>
    </row>
    <row r="298" spans="1:11" ht="15">
      <c r="A298" t="s">
        <v>18</v>
      </c>
      <c r="B298" t="s">
        <v>19</v>
      </c>
      <c r="J298" s="19"/>
      <c r="K298" s="19">
        <v>3000</v>
      </c>
    </row>
    <row r="299" spans="1:11" ht="15">
      <c r="A299" t="s">
        <v>22</v>
      </c>
      <c r="B299" t="s">
        <v>72</v>
      </c>
      <c r="J299" s="11">
        <v>3000</v>
      </c>
      <c r="K299" s="11"/>
    </row>
    <row r="300" spans="9:11" ht="15">
      <c r="I300" t="s">
        <v>4</v>
      </c>
      <c r="J300" s="12">
        <f>+J299</f>
        <v>3000</v>
      </c>
      <c r="K300" s="12">
        <f>+K298</f>
        <v>3000</v>
      </c>
    </row>
    <row r="302" spans="1:10" ht="15">
      <c r="A302" s="8" t="s">
        <v>62</v>
      </c>
      <c r="B302" s="8"/>
      <c r="C302" s="8"/>
      <c r="D302" s="8"/>
      <c r="E302" s="8"/>
      <c r="F302" s="8"/>
      <c r="G302" s="8"/>
      <c r="H302" s="8"/>
      <c r="I302" s="8"/>
      <c r="J302" s="1">
        <v>41913</v>
      </c>
    </row>
    <row r="304" spans="1:5" ht="15">
      <c r="A304" t="s">
        <v>36</v>
      </c>
      <c r="E304">
        <v>240</v>
      </c>
    </row>
    <row r="305" spans="1:5" ht="15">
      <c r="A305" t="s">
        <v>41</v>
      </c>
      <c r="E305" s="12">
        <f>+K293</f>
        <v>60</v>
      </c>
    </row>
    <row r="306" spans="1:5" ht="15">
      <c r="A306" t="s">
        <v>42</v>
      </c>
      <c r="E306">
        <f>+E304-E305</f>
        <v>180</v>
      </c>
    </row>
    <row r="307" spans="5:11" ht="15">
      <c r="E307" s="4"/>
      <c r="F307" s="4"/>
      <c r="J307" s="4" t="s">
        <v>0</v>
      </c>
      <c r="K307" s="4" t="s">
        <v>1</v>
      </c>
    </row>
    <row r="308" spans="1:11" ht="15">
      <c r="A308" t="s">
        <v>39</v>
      </c>
      <c r="B308" t="s">
        <v>38</v>
      </c>
      <c r="E308" s="4"/>
      <c r="F308" s="4"/>
      <c r="J308" s="17">
        <f>+E306</f>
        <v>180</v>
      </c>
      <c r="K308" s="17"/>
    </row>
    <row r="309" spans="1:11" ht="15">
      <c r="A309" t="s">
        <v>20</v>
      </c>
      <c r="B309" t="s">
        <v>21</v>
      </c>
      <c r="J309" s="11"/>
      <c r="K309" s="11">
        <f>+J308</f>
        <v>180</v>
      </c>
    </row>
    <row r="310" spans="9:11" ht="15">
      <c r="I310" t="s">
        <v>4</v>
      </c>
      <c r="J310" s="10">
        <f>+J308</f>
        <v>180</v>
      </c>
      <c r="K310" s="10">
        <f>+K309</f>
        <v>180</v>
      </c>
    </row>
    <row r="312" spans="1:11" ht="15">
      <c r="A312" t="s">
        <v>54</v>
      </c>
      <c r="J312" s="4" t="s">
        <v>0</v>
      </c>
      <c r="K312" s="4" t="s">
        <v>1</v>
      </c>
    </row>
    <row r="313" spans="1:10" ht="15">
      <c r="A313" t="s">
        <v>39</v>
      </c>
      <c r="B313" t="s">
        <v>38</v>
      </c>
      <c r="J313">
        <f>+D219/4*3-E306</f>
        <v>12.155014430016934</v>
      </c>
    </row>
    <row r="314" spans="1:11" ht="15">
      <c r="A314" t="s">
        <v>9</v>
      </c>
      <c r="B314" t="s">
        <v>10</v>
      </c>
      <c r="J314" s="2"/>
      <c r="K314" s="2">
        <f>+J313</f>
        <v>12.155014430016934</v>
      </c>
    </row>
    <row r="315" spans="9:11" ht="15">
      <c r="I315" t="s">
        <v>4</v>
      </c>
      <c r="J315">
        <f>+J313</f>
        <v>12.155014430016934</v>
      </c>
      <c r="K315">
        <f>+K314</f>
        <v>12.155014430016934</v>
      </c>
    </row>
    <row r="317" spans="5:11" ht="15">
      <c r="E317" s="4"/>
      <c r="F317" s="4"/>
      <c r="J317" s="4" t="s">
        <v>0</v>
      </c>
      <c r="K317" s="4" t="s">
        <v>1</v>
      </c>
    </row>
    <row r="318" spans="1:11" ht="15">
      <c r="A318" t="s">
        <v>20</v>
      </c>
      <c r="B318" t="s">
        <v>21</v>
      </c>
      <c r="E318" s="4"/>
      <c r="F318" s="4"/>
      <c r="J318" s="17">
        <v>240</v>
      </c>
      <c r="K318" s="17"/>
    </row>
    <row r="319" spans="1:11" ht="15">
      <c r="A319" t="s">
        <v>18</v>
      </c>
      <c r="B319" t="s">
        <v>19</v>
      </c>
      <c r="E319" s="4"/>
      <c r="F319" s="4"/>
      <c r="J319" s="17">
        <v>3000</v>
      </c>
      <c r="K319" s="17"/>
    </row>
    <row r="320" spans="1:11" ht="15">
      <c r="A320" s="5" t="s">
        <v>3</v>
      </c>
      <c r="B320" s="3" t="s">
        <v>2</v>
      </c>
      <c r="J320" s="11"/>
      <c r="K320" s="11">
        <f>+J319+J318</f>
        <v>3240</v>
      </c>
    </row>
    <row r="321" spans="9:11" ht="15">
      <c r="I321" t="s">
        <v>4</v>
      </c>
      <c r="J321" s="10">
        <f>+J318+J319</f>
        <v>3240</v>
      </c>
      <c r="K321" s="10">
        <f>+K320</f>
        <v>3240</v>
      </c>
    </row>
    <row r="323" spans="1:11" ht="15">
      <c r="A323" t="s">
        <v>55</v>
      </c>
      <c r="J323" s="4" t="s">
        <v>0</v>
      </c>
      <c r="K323" s="4" t="s">
        <v>1</v>
      </c>
    </row>
    <row r="324" ht="15">
      <c r="J324" s="12">
        <f>+J227</f>
        <v>63.43622565981379</v>
      </c>
    </row>
    <row r="325" ht="15">
      <c r="J325" s="12">
        <f>+J238</f>
        <v>180</v>
      </c>
    </row>
    <row r="326" ht="15">
      <c r="J326" s="12">
        <f>+J259</f>
        <v>74.0399579248108</v>
      </c>
    </row>
    <row r="327" ht="15">
      <c r="J327" s="12">
        <f>+J270</f>
        <v>180</v>
      </c>
    </row>
    <row r="328" ht="15">
      <c r="J328" s="12">
        <f>+J291</f>
        <v>75.24551431278061</v>
      </c>
    </row>
    <row r="329" ht="15">
      <c r="J329" s="12">
        <f>+J308</f>
        <v>180</v>
      </c>
    </row>
    <row r="330" spans="10:11" ht="15">
      <c r="J330" s="2">
        <f>+J313</f>
        <v>12.155014430016934</v>
      </c>
      <c r="K330" s="2"/>
    </row>
    <row r="331" spans="10:12" ht="15">
      <c r="J331" s="12">
        <f>SUM(J324:J330)</f>
        <v>764.8767123274222</v>
      </c>
      <c r="L331" t="s">
        <v>70</v>
      </c>
    </row>
    <row r="333" spans="1:11" ht="15">
      <c r="A333" t="s">
        <v>57</v>
      </c>
      <c r="J333" s="4" t="s">
        <v>0</v>
      </c>
      <c r="K333" s="4" t="s">
        <v>1</v>
      </c>
    </row>
    <row r="334" spans="10:12" ht="15">
      <c r="J334" s="12">
        <f>+L176+J185</f>
        <v>74.79452055423357</v>
      </c>
      <c r="L334" t="s">
        <v>63</v>
      </c>
    </row>
    <row r="335" ht="15">
      <c r="K335" s="12">
        <f>+K228</f>
        <v>3.4362256598137932</v>
      </c>
    </row>
    <row r="336" ht="15">
      <c r="K336" s="12">
        <f>+K260</f>
        <v>14.039957924810807</v>
      </c>
    </row>
    <row r="337" ht="15">
      <c r="K337" s="12">
        <f>+K292</f>
        <v>15.245514312780614</v>
      </c>
    </row>
    <row r="338" spans="10:11" ht="15">
      <c r="J338" s="2"/>
      <c r="K338" s="2">
        <f>+K314</f>
        <v>12.155014430016934</v>
      </c>
    </row>
    <row r="339" spans="10:13" ht="15">
      <c r="J339" s="12">
        <f>+J334</f>
        <v>74.79452055423357</v>
      </c>
      <c r="K339" s="12">
        <f>SUM(K335:K338)</f>
        <v>44.87671232742215</v>
      </c>
      <c r="L339" s="12">
        <f>+J339-K339</f>
        <v>29.917808226811424</v>
      </c>
      <c r="M339" t="s">
        <v>64</v>
      </c>
    </row>
    <row r="340" spans="13:14" ht="15">
      <c r="M340" s="6" t="s">
        <v>65</v>
      </c>
      <c r="N340" s="6">
        <f>2000*0.02*(31+28+31+30+31+30+31+31+30)/365</f>
        <v>29.91780821917808</v>
      </c>
    </row>
    <row r="342" spans="1:11" ht="15">
      <c r="A342" s="8" t="s">
        <v>11</v>
      </c>
      <c r="B342" s="8"/>
      <c r="C342" s="8"/>
      <c r="D342" s="8"/>
      <c r="E342" s="8"/>
      <c r="F342" s="8"/>
      <c r="G342" s="8"/>
      <c r="H342" s="8"/>
      <c r="I342" s="8"/>
      <c r="K342" s="15">
        <v>41639</v>
      </c>
    </row>
    <row r="344" spans="1:4" ht="15">
      <c r="A344" t="s">
        <v>8</v>
      </c>
      <c r="C344" s="10">
        <f>2000/365*(31+30+31)*0.02</f>
        <v>10.082191780821917</v>
      </c>
      <c r="D344" t="s">
        <v>26</v>
      </c>
    </row>
    <row r="345" spans="10:11" ht="15">
      <c r="J345" s="4" t="s">
        <v>0</v>
      </c>
      <c r="K345" s="4" t="s">
        <v>1</v>
      </c>
    </row>
    <row r="346" spans="1:11" ht="15">
      <c r="A346" t="s">
        <v>12</v>
      </c>
      <c r="B346" t="s">
        <v>13</v>
      </c>
      <c r="J346" s="4"/>
      <c r="K346" s="13">
        <f>+C344</f>
        <v>10.082191780821917</v>
      </c>
    </row>
    <row r="347" spans="1:12" ht="15">
      <c r="A347" t="s">
        <v>9</v>
      </c>
      <c r="B347" t="s">
        <v>10</v>
      </c>
      <c r="J347" s="14">
        <f>+C344</f>
        <v>10.082191780821917</v>
      </c>
      <c r="K347" s="2"/>
      <c r="L347" t="s">
        <v>5</v>
      </c>
    </row>
    <row r="348" spans="9:11" ht="15">
      <c r="I348" t="s">
        <v>4</v>
      </c>
      <c r="J348" s="12">
        <f>+J347</f>
        <v>10.082191780821917</v>
      </c>
      <c r="K348" s="12">
        <f>+K346</f>
        <v>10.082191780821917</v>
      </c>
    </row>
    <row r="351" spans="1:8" ht="15">
      <c r="A351" t="s">
        <v>66</v>
      </c>
      <c r="E351" s="12">
        <f>+L339+K346</f>
        <v>40.00000000763334</v>
      </c>
      <c r="F351" s="7" t="s">
        <v>67</v>
      </c>
      <c r="H351" s="6">
        <f>2000*0.02</f>
        <v>40</v>
      </c>
    </row>
    <row r="353" ht="15">
      <c r="A353" t="s">
        <v>71</v>
      </c>
    </row>
    <row r="355" spans="1:11" ht="15">
      <c r="A355" t="s">
        <v>73</v>
      </c>
      <c r="J355" s="4" t="s">
        <v>0</v>
      </c>
      <c r="K355" s="4" t="s">
        <v>1</v>
      </c>
    </row>
    <row r="356" spans="1:12" ht="15">
      <c r="A356" t="s">
        <v>9</v>
      </c>
      <c r="B356" t="s">
        <v>10</v>
      </c>
      <c r="J356" s="4"/>
      <c r="K356" s="13">
        <v>40</v>
      </c>
      <c r="L356" t="s">
        <v>77</v>
      </c>
    </row>
    <row r="357" spans="1:11" ht="15">
      <c r="A357" t="s">
        <v>74</v>
      </c>
      <c r="B357" t="s">
        <v>75</v>
      </c>
      <c r="J357" s="14">
        <v>40</v>
      </c>
      <c r="K357" s="2"/>
    </row>
    <row r="358" spans="2:11" ht="15">
      <c r="B358" t="s">
        <v>76</v>
      </c>
      <c r="J358" s="12">
        <f>+J357</f>
        <v>40</v>
      </c>
      <c r="K358" s="12">
        <f>+K356</f>
        <v>40</v>
      </c>
    </row>
    <row r="360" spans="1:8" ht="15">
      <c r="A360" s="20" t="s">
        <v>78</v>
      </c>
      <c r="B360" s="20"/>
      <c r="C360" s="20"/>
      <c r="D360" s="20"/>
      <c r="E360" s="20"/>
      <c r="F360" s="20"/>
      <c r="G360" s="20"/>
      <c r="H360" s="20"/>
    </row>
    <row r="362" spans="1:11" ht="15">
      <c r="A362" t="s">
        <v>11</v>
      </c>
      <c r="K362" s="15">
        <v>41364</v>
      </c>
    </row>
    <row r="364" spans="1:4" ht="15">
      <c r="A364" t="s">
        <v>8</v>
      </c>
      <c r="C364" s="10">
        <f>10000/365*(31+28+31)*0.02</f>
        <v>49.31506849315068</v>
      </c>
      <c r="D364" t="s">
        <v>26</v>
      </c>
    </row>
    <row r="365" spans="10:11" ht="15">
      <c r="J365" s="4" t="s">
        <v>0</v>
      </c>
      <c r="K365" s="4" t="s">
        <v>1</v>
      </c>
    </row>
    <row r="366" spans="1:11" ht="15">
      <c r="A366" t="s">
        <v>12</v>
      </c>
      <c r="B366" t="s">
        <v>13</v>
      </c>
      <c r="J366" s="4"/>
      <c r="K366" s="13">
        <f>+C364</f>
        <v>49.31506849315068</v>
      </c>
    </row>
    <row r="367" spans="1:11" ht="15">
      <c r="A367" t="s">
        <v>74</v>
      </c>
      <c r="B367" t="s">
        <v>79</v>
      </c>
      <c r="J367" s="14">
        <f>+C364</f>
        <v>49.31506849315068</v>
      </c>
      <c r="K367" s="2"/>
    </row>
    <row r="368" spans="9:11" ht="15">
      <c r="I368" t="s">
        <v>4</v>
      </c>
      <c r="J368" s="12">
        <f>+J367</f>
        <v>49.31506849315068</v>
      </c>
      <c r="K368" s="12">
        <f>+K366</f>
        <v>49.31506849315068</v>
      </c>
    </row>
    <row r="370" spans="1:11" ht="15">
      <c r="A370" t="s">
        <v>14</v>
      </c>
      <c r="J370" s="4" t="s">
        <v>0</v>
      </c>
      <c r="K370" s="4" t="s">
        <v>1</v>
      </c>
    </row>
    <row r="371" spans="1:11" ht="15">
      <c r="A371" t="s">
        <v>12</v>
      </c>
      <c r="B371" t="s">
        <v>13</v>
      </c>
      <c r="J371" s="13">
        <f>+K366</f>
        <v>49.31506849315068</v>
      </c>
      <c r="K371" s="13"/>
    </row>
    <row r="372" spans="1:11" ht="15">
      <c r="A372" s="5" t="s">
        <v>3</v>
      </c>
      <c r="B372" s="3" t="s">
        <v>2</v>
      </c>
      <c r="J372" s="14"/>
      <c r="K372" s="14">
        <f>+J371</f>
        <v>49.31506849315068</v>
      </c>
    </row>
    <row r="373" spans="9:11" ht="15">
      <c r="I373" t="s">
        <v>4</v>
      </c>
      <c r="J373" s="12">
        <f>+J371</f>
        <v>49.31506849315068</v>
      </c>
      <c r="K373" s="12">
        <f>+K372</f>
        <v>49.31506849315068</v>
      </c>
    </row>
    <row r="375" spans="1:11" ht="15">
      <c r="A375" t="s">
        <v>11</v>
      </c>
      <c r="K375" s="15">
        <v>41455</v>
      </c>
    </row>
    <row r="376" ht="15">
      <c r="K376" s="15"/>
    </row>
    <row r="377" spans="1:4" ht="15">
      <c r="A377" t="s">
        <v>8</v>
      </c>
      <c r="C377" s="10">
        <f>10000/365*(30+31+30)*0.02</f>
        <v>49.86301369863014</v>
      </c>
      <c r="D377" t="s">
        <v>26</v>
      </c>
    </row>
    <row r="378" spans="10:11" ht="15">
      <c r="J378" s="4" t="s">
        <v>0</v>
      </c>
      <c r="K378" s="4" t="s">
        <v>1</v>
      </c>
    </row>
    <row r="379" spans="1:11" ht="15">
      <c r="A379" t="s">
        <v>12</v>
      </c>
      <c r="B379" t="s">
        <v>13</v>
      </c>
      <c r="J379" s="4"/>
      <c r="K379" s="13">
        <f>+C377</f>
        <v>49.86301369863014</v>
      </c>
    </row>
    <row r="380" spans="1:11" ht="15">
      <c r="A380" t="s">
        <v>74</v>
      </c>
      <c r="B380" t="s">
        <v>79</v>
      </c>
      <c r="J380" s="14">
        <f>+C377</f>
        <v>49.86301369863014</v>
      </c>
      <c r="K380" s="2"/>
    </row>
    <row r="381" spans="9:11" ht="15">
      <c r="I381" t="s">
        <v>4</v>
      </c>
      <c r="J381" s="12">
        <f>+J380</f>
        <v>49.86301369863014</v>
      </c>
      <c r="K381" s="12">
        <f>+K379</f>
        <v>49.86301369863014</v>
      </c>
    </row>
    <row r="383" spans="1:11" ht="15">
      <c r="A383" t="s">
        <v>14</v>
      </c>
      <c r="J383" s="4" t="s">
        <v>0</v>
      </c>
      <c r="K383" s="4" t="s">
        <v>1</v>
      </c>
    </row>
    <row r="384" spans="1:11" ht="15">
      <c r="A384" t="s">
        <v>12</v>
      </c>
      <c r="B384" t="s">
        <v>13</v>
      </c>
      <c r="J384" s="13">
        <f>+K379</f>
        <v>49.86301369863014</v>
      </c>
      <c r="K384" s="13"/>
    </row>
    <row r="385" spans="1:11" ht="15">
      <c r="A385" s="5" t="s">
        <v>3</v>
      </c>
      <c r="B385" s="3" t="s">
        <v>2</v>
      </c>
      <c r="J385" s="14"/>
      <c r="K385" s="14">
        <f>+J384</f>
        <v>49.86301369863014</v>
      </c>
    </row>
    <row r="386" spans="9:11" ht="15">
      <c r="I386" t="s">
        <v>4</v>
      </c>
      <c r="J386" s="12">
        <f>+J384</f>
        <v>49.86301369863014</v>
      </c>
      <c r="K386" s="12">
        <f>+K385</f>
        <v>49.86301369863014</v>
      </c>
    </row>
    <row r="388" spans="1:11" ht="15">
      <c r="A388" t="s">
        <v>11</v>
      </c>
      <c r="K388" s="15">
        <v>41547</v>
      </c>
    </row>
    <row r="389" ht="15">
      <c r="K389" s="15"/>
    </row>
    <row r="390" spans="1:4" ht="15">
      <c r="A390" t="s">
        <v>8</v>
      </c>
      <c r="C390" s="10">
        <f>5000/365*(31+31+30)*0.02</f>
        <v>25.205479452054792</v>
      </c>
      <c r="D390" t="s">
        <v>59</v>
      </c>
    </row>
    <row r="391" spans="10:11" ht="15">
      <c r="J391" s="4" t="s">
        <v>0</v>
      </c>
      <c r="K391" s="4" t="s">
        <v>1</v>
      </c>
    </row>
    <row r="392" spans="1:11" ht="15">
      <c r="A392" t="s">
        <v>12</v>
      </c>
      <c r="B392" t="s">
        <v>13</v>
      </c>
      <c r="J392" s="4"/>
      <c r="K392" s="13">
        <f>+C390</f>
        <v>25.205479452054792</v>
      </c>
    </row>
    <row r="393" spans="1:11" ht="15">
      <c r="A393" t="s">
        <v>74</v>
      </c>
      <c r="B393" t="s">
        <v>79</v>
      </c>
      <c r="J393" s="14">
        <f>+C390</f>
        <v>25.205479452054792</v>
      </c>
      <c r="K393" s="2"/>
    </row>
    <row r="394" spans="9:11" ht="15">
      <c r="I394" t="s">
        <v>4</v>
      </c>
      <c r="J394" s="12">
        <f>+J393</f>
        <v>25.205479452054792</v>
      </c>
      <c r="K394" s="12">
        <f>+K392</f>
        <v>25.205479452054792</v>
      </c>
    </row>
    <row r="396" spans="1:11" ht="15">
      <c r="A396" t="s">
        <v>14</v>
      </c>
      <c r="J396" s="4" t="s">
        <v>0</v>
      </c>
      <c r="K396" s="4" t="s">
        <v>1</v>
      </c>
    </row>
    <row r="397" spans="1:11" ht="15">
      <c r="A397" t="s">
        <v>12</v>
      </c>
      <c r="B397" t="s">
        <v>13</v>
      </c>
      <c r="J397" s="13">
        <f>+K392</f>
        <v>25.205479452054792</v>
      </c>
      <c r="K397" s="13"/>
    </row>
    <row r="398" spans="1:11" ht="15">
      <c r="A398" s="5" t="s">
        <v>3</v>
      </c>
      <c r="B398" s="3" t="s">
        <v>2</v>
      </c>
      <c r="J398" s="14"/>
      <c r="K398" s="14">
        <f>+J397</f>
        <v>25.205479452054792</v>
      </c>
    </row>
    <row r="399" spans="9:11" ht="15">
      <c r="I399" t="s">
        <v>4</v>
      </c>
      <c r="J399" s="12">
        <f>+J397</f>
        <v>25.205479452054792</v>
      </c>
      <c r="K399" s="12">
        <f>+K398</f>
        <v>25.205479452054792</v>
      </c>
    </row>
    <row r="401" spans="1:11" ht="15">
      <c r="A401" s="8" t="s">
        <v>11</v>
      </c>
      <c r="B401" s="8"/>
      <c r="C401" s="8"/>
      <c r="D401" s="8"/>
      <c r="E401" s="8"/>
      <c r="F401" s="8"/>
      <c r="G401" s="8"/>
      <c r="H401" s="8"/>
      <c r="I401" s="8"/>
      <c r="K401" s="15">
        <v>41639</v>
      </c>
    </row>
    <row r="403" spans="1:4" ht="15">
      <c r="A403" t="s">
        <v>8</v>
      </c>
      <c r="C403" s="10">
        <f>2000/365*(31+30+31)*0.02</f>
        <v>10.082191780821917</v>
      </c>
      <c r="D403" t="s">
        <v>26</v>
      </c>
    </row>
    <row r="404" spans="10:11" ht="15">
      <c r="J404" s="4" t="s">
        <v>0</v>
      </c>
      <c r="K404" s="4" t="s">
        <v>1</v>
      </c>
    </row>
    <row r="405" spans="1:11" ht="15">
      <c r="A405" t="s">
        <v>12</v>
      </c>
      <c r="B405" t="s">
        <v>13</v>
      </c>
      <c r="J405" s="4"/>
      <c r="K405" s="13">
        <f>+C403</f>
        <v>10.082191780821917</v>
      </c>
    </row>
    <row r="406" spans="1:11" ht="15">
      <c r="A406" t="s">
        <v>74</v>
      </c>
      <c r="B406" t="s">
        <v>79</v>
      </c>
      <c r="J406" s="14">
        <f>+C403</f>
        <v>10.082191780821917</v>
      </c>
      <c r="K406" s="2"/>
    </row>
    <row r="407" spans="9:11" ht="15">
      <c r="I407" t="s">
        <v>4</v>
      </c>
      <c r="J407" s="12">
        <f>+J406</f>
        <v>10.082191780821917</v>
      </c>
      <c r="K407" s="12">
        <f>+K405</f>
        <v>10.082191780821917</v>
      </c>
    </row>
    <row r="409" spans="1:11" ht="15">
      <c r="A409" t="s">
        <v>14</v>
      </c>
      <c r="J409" s="4" t="s">
        <v>0</v>
      </c>
      <c r="K409" s="4" t="s">
        <v>1</v>
      </c>
    </row>
    <row r="410" spans="1:11" ht="15">
      <c r="A410" t="s">
        <v>12</v>
      </c>
      <c r="B410" t="s">
        <v>13</v>
      </c>
      <c r="J410" s="13">
        <f>+K405</f>
        <v>10.082191780821917</v>
      </c>
      <c r="K410" s="13"/>
    </row>
    <row r="411" spans="1:11" ht="15">
      <c r="A411" s="5" t="s">
        <v>3</v>
      </c>
      <c r="B411" s="3" t="s">
        <v>2</v>
      </c>
      <c r="J411" s="14"/>
      <c r="K411" s="14">
        <f>+J410</f>
        <v>10.082191780821917</v>
      </c>
    </row>
    <row r="412" spans="9:11" ht="15">
      <c r="I412" t="s">
        <v>4</v>
      </c>
      <c r="J412" s="12">
        <f>+J410</f>
        <v>10.082191780821917</v>
      </c>
      <c r="K412" s="12">
        <f>+K411</f>
        <v>10.082191780821917</v>
      </c>
    </row>
    <row r="414" spans="1:3" ht="15">
      <c r="A414" t="s">
        <v>80</v>
      </c>
      <c r="C414" s="12">
        <f>+J367+J380+J393+J406</f>
        <v>134.46575342465752</v>
      </c>
    </row>
    <row r="416" spans="1:3" ht="15">
      <c r="A416" t="s">
        <v>65</v>
      </c>
      <c r="C416" s="21">
        <f>5000*0.02*(31+28+31+30+31+30)/365+3000*0.02/365*(31+28+31+30+31+30+31+31+30)+2000*0.02</f>
        <v>134.46575342465752</v>
      </c>
    </row>
    <row r="418" ht="15">
      <c r="A418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 para control</dc:creator>
  <cp:keywords/>
  <dc:description/>
  <cp:lastModifiedBy>User</cp:lastModifiedBy>
  <dcterms:created xsi:type="dcterms:W3CDTF">2013-10-14T12:47:25Z</dcterms:created>
  <dcterms:modified xsi:type="dcterms:W3CDTF">2013-11-05T19:02:54Z</dcterms:modified>
  <cp:category/>
  <cp:version/>
  <cp:contentType/>
  <cp:contentStatus/>
</cp:coreProperties>
</file>