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jercicio 8 A" sheetId="1" r:id="rId1"/>
    <sheet name="Ejercitación 8 B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<sst xmlns="http://schemas.openxmlformats.org/spreadsheetml/2006/main" count="148" uniqueCount="64">
  <si>
    <t>PRIMER PASO:</t>
  </si>
  <si>
    <t>Calcular el valor de colocación (más allá de que se determine automáticamente a través de la compulsa de emisión):</t>
  </si>
  <si>
    <t>Valor facial del título</t>
  </si>
  <si>
    <t>Tasa de intereses</t>
  </si>
  <si>
    <t>anual</t>
  </si>
  <si>
    <t>bianual</t>
  </si>
  <si>
    <t>Valor de colocación:</t>
  </si>
  <si>
    <t>SEGUNDO PASO (Identificar que conceptos formarán parte del coste efectivo)</t>
  </si>
  <si>
    <t>Gastos de registro incial en bolsa</t>
  </si>
  <si>
    <t>Gastos anual bolsa</t>
  </si>
  <si>
    <t>Gastos de estructuración (abogados)</t>
  </si>
  <si>
    <t>no</t>
  </si>
  <si>
    <t>si</t>
  </si>
  <si>
    <t>no es administrativo</t>
  </si>
  <si>
    <t>Gastos anual agente de registro</t>
  </si>
  <si>
    <t>Gastos de colocación</t>
  </si>
  <si>
    <t>Computables</t>
  </si>
  <si>
    <t>TOTAL</t>
  </si>
  <si>
    <t>Evitable?</t>
  </si>
  <si>
    <t>Forma parte del costo efectivo?</t>
  </si>
  <si>
    <t>TERCER PASO (Calcular la tasa de coste efectivo)</t>
  </si>
  <si>
    <t>Usando la función TIR</t>
  </si>
  <si>
    <t>EL PASIVO DEBE INGRESAR A 810,45</t>
  </si>
  <si>
    <t>D</t>
  </si>
  <si>
    <t>H</t>
  </si>
  <si>
    <t>Colocación</t>
  </si>
  <si>
    <t>Títulos y Valores de la deuda pública l/p Capitales</t>
  </si>
  <si>
    <t>Títulos y Valores de la deuda pública l/p Importes a devengar</t>
  </si>
  <si>
    <t>Caja</t>
  </si>
  <si>
    <t>Cierre del primer ejercicio (dos meses)</t>
  </si>
  <si>
    <t>Primero realizar el cálculo de devengamiento</t>
  </si>
  <si>
    <t>+810,45*(1,1108)^(2/12)-810,45</t>
  </si>
  <si>
    <t>Intereses de la deuda pública</t>
  </si>
  <si>
    <t>Total</t>
  </si>
  <si>
    <t>El título queda valuado al cierre del ejercicio por:</t>
  </si>
  <si>
    <t>Cierre del segundo ejercicio (catorce meses)</t>
  </si>
  <si>
    <t>+824,77*(1,1108)-824,77</t>
  </si>
  <si>
    <t>+916,15*(1,1108)^(10/12)-916,15</t>
  </si>
  <si>
    <t>Pago</t>
  </si>
  <si>
    <t>por catorce meses</t>
  </si>
  <si>
    <t>Gastos mensual bolsa</t>
  </si>
  <si>
    <t>Gastos mensual agente de registro</t>
  </si>
  <si>
    <t>pero cuidado que esta tasa es para los catorce meses</t>
  </si>
  <si>
    <t>La convierto a anual para trabajar más cómodamente</t>
  </si>
  <si>
    <t>EL PASIVO DEBE INGRESAR A 878,76</t>
  </si>
  <si>
    <t>+894,76*(1,1171)^(2/12)-894,76</t>
  </si>
  <si>
    <t>Pero como pasa a ser corriente tengo que reclasificar</t>
  </si>
  <si>
    <t>Títulos y Valores de la deuda pública c/p Capitales</t>
  </si>
  <si>
    <t>Títulos y Valores de la deuda pública c/p Importes a devengar</t>
  </si>
  <si>
    <t>+895,14*(1,1171)-895,14</t>
  </si>
  <si>
    <t>Aquí como proceso de cierre debo reclasificar de lp a cp</t>
  </si>
  <si>
    <t>CONTABILIZACIÓN (EN ALGUNOS EJERCICIOS HAREMOS LA RECLASIFICACIÓN ENTRE LARGO Y CORTO, EN OTROS NO)</t>
  </si>
  <si>
    <t>Pago (veinticuatro meses)</t>
  </si>
  <si>
    <t>Cierre del segundo ejercicio (catorce meses) y pago</t>
  </si>
  <si>
    <t>CR. Gustavo Delfor Muñoz</t>
  </si>
  <si>
    <t>MODULO 2 EJERCICIO 2 A</t>
  </si>
  <si>
    <t>Es una tasa anual</t>
  </si>
  <si>
    <t>por la parte de las  comisiones</t>
  </si>
  <si>
    <t>por la parte de los gastos</t>
  </si>
  <si>
    <t>MODULO 2 - EJERCICIO 2 B</t>
  </si>
  <si>
    <t>CONTABILIZACIÓN</t>
  </si>
  <si>
    <t>Por la parte de la comisión</t>
  </si>
  <si>
    <t>Por la parte del descuento de colocación</t>
  </si>
  <si>
    <t>ESTA PUESTO EN EL PLAN PERO ES NECESARIO UTILIZAR IMPORTES A DEVENGAR DE CORTO PLAZO (ES UNA CUENTA REGULARIZADORA)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</si>
</sst>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9" fontId="0" fillId="0" borderId="0" xfId="52" applyFont="1" applyAlignment="1">
      <alignment/>
    </xf>
    <xf numFmtId="164" fontId="0" fillId="0" borderId="0" xfId="46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10" fontId="0" fillId="9" borderId="0" xfId="52" applyNumberFormat="1" applyFont="1" applyFill="1" applyAlignment="1">
      <alignment/>
    </xf>
    <xf numFmtId="0" fontId="0" fillId="0" borderId="0" xfId="0" applyFill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0" fontId="0" fillId="9" borderId="0" xfId="0" applyFill="1" applyAlignment="1">
      <alignment/>
    </xf>
    <xf numFmtId="164" fontId="0" fillId="0" borderId="10" xfId="46" applyFont="1" applyBorder="1" applyAlignment="1">
      <alignment/>
    </xf>
    <xf numFmtId="10" fontId="0" fillId="9" borderId="0" xfId="0" applyNumberFormat="1" applyFill="1" applyAlignment="1">
      <alignment/>
    </xf>
    <xf numFmtId="164" fontId="0" fillId="0" borderId="0" xfId="46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E55">
      <selection activeCell="K79" sqref="K79"/>
    </sheetView>
  </sheetViews>
  <sheetFormatPr defaultColWidth="11.421875" defaultRowHeight="15"/>
  <cols>
    <col min="6" max="6" width="21.28125" style="0" customWidth="1"/>
    <col min="7" max="7" width="15.8515625" style="0" customWidth="1"/>
    <col min="10" max="10" width="59.57421875" style="0" customWidth="1"/>
  </cols>
  <sheetData>
    <row r="1" ht="16.5">
      <c r="A1" s="18" t="s">
        <v>54</v>
      </c>
    </row>
    <row r="2" spans="1:10" ht="15">
      <c r="A2" s="6" t="s">
        <v>55</v>
      </c>
      <c r="B2" s="6"/>
      <c r="J2" t="s">
        <v>51</v>
      </c>
    </row>
    <row r="3" spans="11:12" ht="15">
      <c r="K3" s="3" t="s">
        <v>23</v>
      </c>
      <c r="L3" s="3" t="s">
        <v>24</v>
      </c>
    </row>
    <row r="4" spans="1:10" ht="15">
      <c r="A4" t="s">
        <v>0</v>
      </c>
      <c r="J4" s="14" t="s">
        <v>25</v>
      </c>
    </row>
    <row r="5" spans="10:12" ht="15">
      <c r="J5" t="s">
        <v>26</v>
      </c>
      <c r="L5" s="17">
        <v>1000</v>
      </c>
    </row>
    <row r="6" spans="1:13" ht="15">
      <c r="A6" t="s">
        <v>1</v>
      </c>
      <c r="J6" t="s">
        <v>27</v>
      </c>
      <c r="K6" s="4">
        <f>+G21</f>
        <v>16</v>
      </c>
      <c r="M6" t="s">
        <v>57</v>
      </c>
    </row>
    <row r="7" spans="10:13" ht="15">
      <c r="J7" t="s">
        <v>27</v>
      </c>
      <c r="K7" s="4">
        <f>+C8-C12</f>
        <v>173.55371900826458</v>
      </c>
      <c r="M7" t="s">
        <v>58</v>
      </c>
    </row>
    <row r="8" spans="1:12" ht="15">
      <c r="A8" t="s">
        <v>2</v>
      </c>
      <c r="C8" s="2">
        <v>1000</v>
      </c>
      <c r="J8" t="s">
        <v>28</v>
      </c>
      <c r="K8" s="5">
        <f>+L5-K6-K7</f>
        <v>810.4462809917354</v>
      </c>
      <c r="L8" s="12"/>
    </row>
    <row r="9" spans="1:12" ht="15">
      <c r="A9" t="s">
        <v>3</v>
      </c>
      <c r="C9" s="1">
        <v>0.1</v>
      </c>
      <c r="D9" t="s">
        <v>4</v>
      </c>
      <c r="K9" s="4">
        <f>SUM(K6:K8)</f>
        <v>1000</v>
      </c>
      <c r="L9" s="4">
        <f>+L5</f>
        <v>1000</v>
      </c>
    </row>
    <row r="10" spans="3:10" ht="15">
      <c r="C10" s="1">
        <f>+(1+C9)^2-1</f>
        <v>0.2100000000000002</v>
      </c>
      <c r="D10" t="s">
        <v>5</v>
      </c>
      <c r="J10" s="14" t="s">
        <v>29</v>
      </c>
    </row>
    <row r="12" spans="1:10" ht="15">
      <c r="A12" t="s">
        <v>6</v>
      </c>
      <c r="C12" s="2">
        <f>+C8/(1+C10)</f>
        <v>826.4462809917354</v>
      </c>
      <c r="J12" t="s">
        <v>30</v>
      </c>
    </row>
    <row r="13" spans="10:12" ht="15">
      <c r="J13" s="13" t="s">
        <v>31</v>
      </c>
      <c r="L13" s="4">
        <f>+B26*(1+C28)^(2/12)-B26</f>
        <v>14.319335735119125</v>
      </c>
    </row>
    <row r="14" ht="15">
      <c r="A14" t="s">
        <v>7</v>
      </c>
    </row>
    <row r="15" spans="5:11" ht="44.25" customHeight="1">
      <c r="E15" s="9" t="s">
        <v>18</v>
      </c>
      <c r="F15" s="8" t="s">
        <v>19</v>
      </c>
      <c r="G15" s="9" t="s">
        <v>16</v>
      </c>
      <c r="J15" s="11" t="s">
        <v>32</v>
      </c>
      <c r="K15" s="4">
        <f>+L13</f>
        <v>14.319335735119125</v>
      </c>
    </row>
    <row r="16" spans="1:12" ht="15">
      <c r="A16" t="s">
        <v>10</v>
      </c>
      <c r="D16" s="2">
        <v>10</v>
      </c>
      <c r="E16" t="s">
        <v>11</v>
      </c>
      <c r="F16" t="s">
        <v>12</v>
      </c>
      <c r="G16" s="4">
        <f>+D16</f>
        <v>10</v>
      </c>
      <c r="J16" t="s">
        <v>27</v>
      </c>
      <c r="K16" s="12"/>
      <c r="L16" s="5">
        <f>+K15</f>
        <v>14.319335735119125</v>
      </c>
    </row>
    <row r="17" spans="1:12" ht="15">
      <c r="A17" t="s">
        <v>8</v>
      </c>
      <c r="D17" s="2">
        <v>5</v>
      </c>
      <c r="E17" t="s">
        <v>11</v>
      </c>
      <c r="F17" t="s">
        <v>12</v>
      </c>
      <c r="G17" s="4">
        <f>+D17</f>
        <v>5</v>
      </c>
      <c r="J17" s="11"/>
      <c r="K17" s="4">
        <f>+K15</f>
        <v>14.319335735119125</v>
      </c>
      <c r="L17" s="4">
        <f>+L16</f>
        <v>14.319335735119125</v>
      </c>
    </row>
    <row r="18" spans="1:10" ht="15">
      <c r="A18" t="s">
        <v>9</v>
      </c>
      <c r="D18" s="2">
        <v>1</v>
      </c>
      <c r="E18" t="s">
        <v>11</v>
      </c>
      <c r="F18" t="s">
        <v>13</v>
      </c>
      <c r="J18" s="11"/>
    </row>
    <row r="19" spans="1:10" ht="15">
      <c r="A19" t="s">
        <v>14</v>
      </c>
      <c r="D19" s="2">
        <v>1</v>
      </c>
      <c r="E19" t="s">
        <v>11</v>
      </c>
      <c r="F19" t="s">
        <v>13</v>
      </c>
      <c r="J19" t="s">
        <v>34</v>
      </c>
    </row>
    <row r="20" spans="1:7" ht="15">
      <c r="A20" t="s">
        <v>15</v>
      </c>
      <c r="D20" s="2">
        <v>1</v>
      </c>
      <c r="E20" t="s">
        <v>11</v>
      </c>
      <c r="F20" t="s">
        <v>12</v>
      </c>
      <c r="G20" s="5">
        <f>+D20</f>
        <v>1</v>
      </c>
    </row>
    <row r="21" spans="6:12" ht="15">
      <c r="F21" s="6" t="s">
        <v>17</v>
      </c>
      <c r="G21" s="7">
        <f>SUM(G16:G20)</f>
        <v>16</v>
      </c>
      <c r="J21" t="s">
        <v>26</v>
      </c>
      <c r="L21" s="2">
        <v>1000</v>
      </c>
    </row>
    <row r="22" spans="10:12" ht="15">
      <c r="J22" t="s">
        <v>27</v>
      </c>
      <c r="L22" s="15">
        <f>-K7-K6+L16</f>
        <v>-175.23438327314545</v>
      </c>
    </row>
    <row r="23" spans="1:12" ht="15">
      <c r="A23" t="s">
        <v>20</v>
      </c>
      <c r="J23" t="s">
        <v>33</v>
      </c>
      <c r="L23" s="4">
        <f>+L21+L22</f>
        <v>824.7656167268545</v>
      </c>
    </row>
    <row r="25" spans="2:10" ht="15">
      <c r="B25">
        <v>0</v>
      </c>
      <c r="C25">
        <v>1</v>
      </c>
      <c r="D25">
        <v>2</v>
      </c>
      <c r="J25" s="14" t="s">
        <v>35</v>
      </c>
    </row>
    <row r="26" spans="2:4" ht="15">
      <c r="B26" s="4">
        <f>+C12-G21</f>
        <v>810.4462809917354</v>
      </c>
      <c r="C26">
        <v>0</v>
      </c>
      <c r="D26" s="4">
        <f>-C8</f>
        <v>-1000</v>
      </c>
    </row>
    <row r="27" ht="15">
      <c r="J27" t="s">
        <v>30</v>
      </c>
    </row>
    <row r="28" spans="1:12" ht="15">
      <c r="A28" t="s">
        <v>21</v>
      </c>
      <c r="C28" s="10">
        <f>IRR(B26:D26)</f>
        <v>0.11080514632185444</v>
      </c>
      <c r="D28" t="s">
        <v>56</v>
      </c>
      <c r="J28" s="13" t="s">
        <v>36</v>
      </c>
      <c r="L28" s="4">
        <f>+L23*(1+C28)-L23</f>
        <v>91.38827484265369</v>
      </c>
    </row>
    <row r="30" spans="1:11" ht="15">
      <c r="A30" t="s">
        <v>22</v>
      </c>
      <c r="J30" s="11" t="s">
        <v>32</v>
      </c>
      <c r="K30" s="4">
        <f>+L28</f>
        <v>91.38827484265369</v>
      </c>
    </row>
    <row r="31" spans="10:12" ht="15">
      <c r="J31" t="s">
        <v>27</v>
      </c>
      <c r="K31" s="12"/>
      <c r="L31" s="5">
        <f>+K30</f>
        <v>91.38827484265369</v>
      </c>
    </row>
    <row r="32" spans="10:12" ht="15">
      <c r="J32" s="11"/>
      <c r="K32" s="4">
        <f>+K30</f>
        <v>91.38827484265369</v>
      </c>
      <c r="L32" s="4">
        <f>+L31</f>
        <v>91.38827484265369</v>
      </c>
    </row>
    <row r="34" ht="15">
      <c r="J34" t="s">
        <v>34</v>
      </c>
    </row>
    <row r="36" spans="10:12" ht="15">
      <c r="J36" t="s">
        <v>26</v>
      </c>
      <c r="L36" s="2">
        <v>1000</v>
      </c>
    </row>
    <row r="37" spans="10:12" ht="15">
      <c r="J37" t="s">
        <v>27</v>
      </c>
      <c r="L37" s="15">
        <f>-K7-K6+L13+L28</f>
        <v>-83.84610843049177</v>
      </c>
    </row>
    <row r="38" spans="10:12" ht="15">
      <c r="J38" t="s">
        <v>33</v>
      </c>
      <c r="L38" s="4">
        <f>+L36+L37</f>
        <v>916.1538915695082</v>
      </c>
    </row>
    <row r="40" ht="15">
      <c r="J40" t="s">
        <v>50</v>
      </c>
    </row>
    <row r="42" spans="10:11" ht="15">
      <c r="J42" t="s">
        <v>26</v>
      </c>
      <c r="K42" s="4">
        <f>+L36</f>
        <v>1000</v>
      </c>
    </row>
    <row r="43" spans="10:12" ht="15">
      <c r="J43" t="s">
        <v>47</v>
      </c>
      <c r="L43" s="4">
        <f>+L36</f>
        <v>1000</v>
      </c>
    </row>
    <row r="44" spans="10:12" ht="15">
      <c r="J44" t="s">
        <v>27</v>
      </c>
      <c r="L44" s="4">
        <f>-L37</f>
        <v>83.84610843049177</v>
      </c>
    </row>
    <row r="45" spans="10:12" ht="15">
      <c r="J45" t="s">
        <v>48</v>
      </c>
      <c r="K45" s="5">
        <f>+L44</f>
        <v>83.84610843049177</v>
      </c>
      <c r="L45" s="12"/>
    </row>
    <row r="46" spans="11:12" ht="15">
      <c r="K46" s="4">
        <f>SUM(K42:K45)</f>
        <v>1083.8461084304918</v>
      </c>
      <c r="L46" s="4">
        <f>SUM(L42:L45)</f>
        <v>1083.8461084304918</v>
      </c>
    </row>
    <row r="49" ht="15">
      <c r="J49" s="14" t="s">
        <v>52</v>
      </c>
    </row>
    <row r="51" ht="15">
      <c r="J51" t="s">
        <v>30</v>
      </c>
    </row>
    <row r="52" spans="10:12" ht="15">
      <c r="J52" s="13" t="s">
        <v>37</v>
      </c>
      <c r="L52" s="4">
        <f>+L38*(1+C28)^(0.833333333333333)-L38</f>
        <v>83.84610843048756</v>
      </c>
    </row>
    <row r="54" spans="10:11" ht="15">
      <c r="J54" s="11" t="s">
        <v>32</v>
      </c>
      <c r="K54" s="4">
        <f>+L52</f>
        <v>83.84610843048756</v>
      </c>
    </row>
    <row r="55" spans="10:12" ht="15">
      <c r="J55" t="s">
        <v>48</v>
      </c>
      <c r="K55" s="12"/>
      <c r="L55" s="5">
        <f>+K54</f>
        <v>83.84610843048756</v>
      </c>
    </row>
    <row r="56" spans="10:12" ht="15">
      <c r="J56" s="11"/>
      <c r="K56" s="4">
        <f>+K54</f>
        <v>83.84610843048756</v>
      </c>
      <c r="L56" s="4">
        <f>+L55</f>
        <v>83.84610843048756</v>
      </c>
    </row>
    <row r="58" ht="15">
      <c r="J58" t="s">
        <v>34</v>
      </c>
    </row>
    <row r="60" spans="10:12" ht="15">
      <c r="J60" t="s">
        <v>47</v>
      </c>
      <c r="L60" s="2">
        <v>1000</v>
      </c>
    </row>
    <row r="61" spans="10:12" ht="15">
      <c r="J61" t="s">
        <v>48</v>
      </c>
      <c r="L61" s="15">
        <f>-K6-K7+L13+L28+L52</f>
        <v>-4.206412995699793E-12</v>
      </c>
    </row>
    <row r="62" spans="10:12" ht="15">
      <c r="J62" t="s">
        <v>33</v>
      </c>
      <c r="L62" s="4">
        <f>+L60+L61</f>
        <v>999.9999999999958</v>
      </c>
    </row>
    <row r="66" spans="10:11" ht="15">
      <c r="J66" t="s">
        <v>47</v>
      </c>
      <c r="K66" s="4">
        <f>+L60</f>
        <v>1000</v>
      </c>
    </row>
    <row r="67" spans="10:12" ht="15">
      <c r="J67" t="s">
        <v>28</v>
      </c>
      <c r="K67" s="12"/>
      <c r="L67" s="5">
        <f>+K66</f>
        <v>1000</v>
      </c>
    </row>
    <row r="68" spans="11:12" ht="15">
      <c r="K68" s="4">
        <f>+K66</f>
        <v>1000</v>
      </c>
      <c r="L68" s="4">
        <f>+L67</f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6" max="6" width="21.28125" style="0" customWidth="1"/>
    <col min="7" max="7" width="15.8515625" style="0" customWidth="1"/>
    <col min="10" max="10" width="59.57421875" style="0" customWidth="1"/>
  </cols>
  <sheetData>
    <row r="1" ht="16.5">
      <c r="A1" s="18" t="s">
        <v>54</v>
      </c>
    </row>
    <row r="2" spans="1:10" ht="15">
      <c r="A2" s="6" t="s">
        <v>59</v>
      </c>
      <c r="B2" s="6"/>
      <c r="C2" s="6"/>
      <c r="J2" t="s">
        <v>60</v>
      </c>
    </row>
    <row r="3" spans="11:12" ht="15">
      <c r="K3" s="3" t="s">
        <v>23</v>
      </c>
      <c r="L3" s="3" t="s">
        <v>24</v>
      </c>
    </row>
    <row r="4" spans="1:10" ht="15">
      <c r="A4" t="s">
        <v>0</v>
      </c>
      <c r="J4" s="14" t="s">
        <v>25</v>
      </c>
    </row>
    <row r="5" spans="10:12" ht="15">
      <c r="J5" t="s">
        <v>26</v>
      </c>
      <c r="L5">
        <v>1000</v>
      </c>
    </row>
    <row r="6" spans="1:13" ht="15">
      <c r="A6" t="s">
        <v>1</v>
      </c>
      <c r="J6" t="s">
        <v>27</v>
      </c>
      <c r="K6" s="4">
        <f>+G21</f>
        <v>16</v>
      </c>
      <c r="M6" t="s">
        <v>61</v>
      </c>
    </row>
    <row r="7" spans="10:13" ht="15">
      <c r="J7" t="s">
        <v>27</v>
      </c>
      <c r="K7" s="4">
        <f>+C8-C12</f>
        <v>105.23593480930288</v>
      </c>
      <c r="M7" t="s">
        <v>62</v>
      </c>
    </row>
    <row r="8" spans="1:12" ht="15">
      <c r="A8" t="s">
        <v>2</v>
      </c>
      <c r="C8" s="2">
        <v>1000</v>
      </c>
      <c r="J8" t="s">
        <v>28</v>
      </c>
      <c r="K8" s="5">
        <f>+L5-K6-K7</f>
        <v>878.7640651906971</v>
      </c>
      <c r="L8" s="12"/>
    </row>
    <row r="9" spans="1:12" ht="15">
      <c r="A9" t="s">
        <v>3</v>
      </c>
      <c r="C9" s="1">
        <v>0.1</v>
      </c>
      <c r="D9" t="s">
        <v>4</v>
      </c>
      <c r="K9" s="4">
        <f>SUM(K6:K8)</f>
        <v>1000</v>
      </c>
      <c r="L9" s="4">
        <f>+L5</f>
        <v>1000</v>
      </c>
    </row>
    <row r="10" spans="3:10" ht="15">
      <c r="C10" s="1">
        <f>+(1+C9)^(14/12)-1</f>
        <v>0.11761305455072613</v>
      </c>
      <c r="D10" t="s">
        <v>39</v>
      </c>
      <c r="J10" s="14" t="s">
        <v>29</v>
      </c>
    </row>
    <row r="12" spans="1:10" ht="15">
      <c r="A12" t="s">
        <v>6</v>
      </c>
      <c r="C12" s="2">
        <f>+C8/(1+C10)</f>
        <v>894.7640651906971</v>
      </c>
      <c r="J12" t="s">
        <v>30</v>
      </c>
    </row>
    <row r="13" spans="10:12" ht="15">
      <c r="J13" s="13" t="s">
        <v>45</v>
      </c>
      <c r="L13" s="4">
        <f>+B26*(1+F29)^(2/12)-B26</f>
        <v>16.37504709209759</v>
      </c>
    </row>
    <row r="14" ht="15">
      <c r="A14" t="s">
        <v>7</v>
      </c>
    </row>
    <row r="15" spans="5:11" ht="44.25" customHeight="1">
      <c r="E15" s="9" t="s">
        <v>18</v>
      </c>
      <c r="F15" s="8" t="s">
        <v>19</v>
      </c>
      <c r="G15" s="9" t="s">
        <v>16</v>
      </c>
      <c r="J15" s="11" t="s">
        <v>32</v>
      </c>
      <c r="K15" s="4">
        <f>+L13</f>
        <v>16.37504709209759</v>
      </c>
    </row>
    <row r="16" spans="1:12" ht="15">
      <c r="A16" t="s">
        <v>10</v>
      </c>
      <c r="D16" s="2">
        <v>10</v>
      </c>
      <c r="E16" t="s">
        <v>11</v>
      </c>
      <c r="F16" t="s">
        <v>12</v>
      </c>
      <c r="G16" s="4">
        <f>+D16</f>
        <v>10</v>
      </c>
      <c r="J16" t="s">
        <v>27</v>
      </c>
      <c r="K16" s="12"/>
      <c r="L16" s="5">
        <f>+K15</f>
        <v>16.37504709209759</v>
      </c>
    </row>
    <row r="17" spans="1:12" ht="15">
      <c r="A17" t="s">
        <v>8</v>
      </c>
      <c r="D17" s="2">
        <v>5</v>
      </c>
      <c r="E17" t="s">
        <v>11</v>
      </c>
      <c r="F17" t="s">
        <v>12</v>
      </c>
      <c r="G17" s="4">
        <f>+D17</f>
        <v>5</v>
      </c>
      <c r="J17" s="11"/>
      <c r="K17" s="4">
        <f>+K15</f>
        <v>16.37504709209759</v>
      </c>
      <c r="L17" s="4">
        <f>+L16</f>
        <v>16.37504709209759</v>
      </c>
    </row>
    <row r="18" spans="1:10" ht="15">
      <c r="A18" t="s">
        <v>40</v>
      </c>
      <c r="D18" s="2">
        <v>0.2</v>
      </c>
      <c r="E18" t="s">
        <v>11</v>
      </c>
      <c r="F18" t="s">
        <v>13</v>
      </c>
      <c r="J18" s="11"/>
    </row>
    <row r="19" spans="1:10" ht="15">
      <c r="A19" t="s">
        <v>41</v>
      </c>
      <c r="D19" s="2">
        <v>0.2</v>
      </c>
      <c r="E19" t="s">
        <v>11</v>
      </c>
      <c r="F19" t="s">
        <v>13</v>
      </c>
      <c r="J19" t="s">
        <v>34</v>
      </c>
    </row>
    <row r="20" spans="1:7" ht="15">
      <c r="A20" t="s">
        <v>15</v>
      </c>
      <c r="D20" s="2">
        <v>1</v>
      </c>
      <c r="E20" t="s">
        <v>11</v>
      </c>
      <c r="F20" t="s">
        <v>12</v>
      </c>
      <c r="G20" s="5">
        <f>+D20</f>
        <v>1</v>
      </c>
    </row>
    <row r="21" spans="6:12" ht="15">
      <c r="F21" s="6" t="s">
        <v>17</v>
      </c>
      <c r="G21" s="7">
        <f>SUM(G16:G20)</f>
        <v>16</v>
      </c>
      <c r="J21" t="s">
        <v>26</v>
      </c>
      <c r="L21" s="2">
        <v>1000</v>
      </c>
    </row>
    <row r="22" spans="10:12" ht="15">
      <c r="J22" t="s">
        <v>27</v>
      </c>
      <c r="L22" s="15">
        <f>-K7-K6+L16</f>
        <v>-104.86088771720529</v>
      </c>
    </row>
    <row r="23" spans="1:12" ht="15">
      <c r="A23" t="s">
        <v>20</v>
      </c>
      <c r="J23" t="s">
        <v>33</v>
      </c>
      <c r="L23" s="4">
        <f>+L21+L22</f>
        <v>895.1391122827947</v>
      </c>
    </row>
    <row r="25" spans="2:10" ht="15">
      <c r="B25">
        <v>0</v>
      </c>
      <c r="C25">
        <v>14</v>
      </c>
      <c r="J25" t="s">
        <v>46</v>
      </c>
    </row>
    <row r="26" spans="2:3" ht="15">
      <c r="B26" s="4">
        <f>+C12-G21</f>
        <v>878.7640651906971</v>
      </c>
      <c r="C26" s="4">
        <f>-C8</f>
        <v>-1000</v>
      </c>
    </row>
    <row r="27" spans="10:11" ht="15">
      <c r="J27" t="s">
        <v>26</v>
      </c>
      <c r="K27" s="4">
        <f>+L21</f>
        <v>1000</v>
      </c>
    </row>
    <row r="28" spans="1:12" ht="15">
      <c r="A28" t="s">
        <v>21</v>
      </c>
      <c r="C28" s="10">
        <f>IRR(B26:C26)</f>
        <v>0.13796187123474063</v>
      </c>
      <c r="D28" t="s">
        <v>42</v>
      </c>
      <c r="J28" t="s">
        <v>47</v>
      </c>
      <c r="L28" s="4">
        <f>+L21</f>
        <v>1000</v>
      </c>
    </row>
    <row r="29" spans="1:12" ht="15">
      <c r="A29" t="s">
        <v>43</v>
      </c>
      <c r="F29" s="16">
        <f>(1+C28)^(12/14)-1</f>
        <v>0.11714479490013674</v>
      </c>
      <c r="J29" t="s">
        <v>27</v>
      </c>
      <c r="L29" s="4">
        <f>-L22</f>
        <v>104.86088771720529</v>
      </c>
    </row>
    <row r="30" spans="10:12" ht="15">
      <c r="J30" t="s">
        <v>48</v>
      </c>
      <c r="K30" s="5">
        <f>+L29</f>
        <v>104.86088771720529</v>
      </c>
      <c r="L30" s="12"/>
    </row>
    <row r="31" spans="11:12" ht="15">
      <c r="K31" s="4">
        <f>SUM(K27:K30)</f>
        <v>1104.8608877172053</v>
      </c>
      <c r="L31" s="4">
        <f>SUM(L27:L30)</f>
        <v>1104.8608877172053</v>
      </c>
    </row>
    <row r="32" ht="15">
      <c r="A32" t="s">
        <v>44</v>
      </c>
    </row>
    <row r="34" ht="15">
      <c r="J34" s="14" t="s">
        <v>53</v>
      </c>
    </row>
    <row r="36" ht="15">
      <c r="J36" t="s">
        <v>30</v>
      </c>
    </row>
    <row r="37" spans="10:12" ht="15">
      <c r="J37" s="13" t="s">
        <v>49</v>
      </c>
      <c r="L37" s="4">
        <f>+L23*(1+F29)-L23</f>
        <v>104.86088771545849</v>
      </c>
    </row>
    <row r="39" spans="10:11" ht="15">
      <c r="J39" s="11" t="s">
        <v>32</v>
      </c>
      <c r="K39" s="4">
        <f>+L37</f>
        <v>104.86088771545849</v>
      </c>
    </row>
    <row r="40" spans="10:12" ht="15">
      <c r="J40" t="s">
        <v>48</v>
      </c>
      <c r="K40" s="12"/>
      <c r="L40" s="5">
        <f>+K39</f>
        <v>104.86088771545849</v>
      </c>
    </row>
    <row r="41" spans="10:12" ht="15">
      <c r="J41" s="11"/>
      <c r="K41" s="4">
        <f>+K39</f>
        <v>104.86088771545849</v>
      </c>
      <c r="L41" s="4">
        <f>+L40</f>
        <v>104.86088771545849</v>
      </c>
    </row>
    <row r="43" ht="15">
      <c r="J43" t="s">
        <v>34</v>
      </c>
    </row>
    <row r="45" spans="10:12" ht="15">
      <c r="J45" t="s">
        <v>47</v>
      </c>
      <c r="L45" s="2">
        <v>1000</v>
      </c>
    </row>
    <row r="46" spans="10:12" ht="15">
      <c r="J46" t="s">
        <v>48</v>
      </c>
      <c r="L46" s="15">
        <f>-K7-K6+L13+L37</f>
        <v>-1.7467982615926303E-09</v>
      </c>
    </row>
    <row r="47" spans="10:12" ht="15">
      <c r="J47" t="s">
        <v>33</v>
      </c>
      <c r="L47" s="4">
        <f>+L45+L46</f>
        <v>999.9999999982532</v>
      </c>
    </row>
    <row r="49" ht="15">
      <c r="J49" s="14" t="s">
        <v>38</v>
      </c>
    </row>
    <row r="51" spans="10:11" ht="15">
      <c r="J51" t="s">
        <v>47</v>
      </c>
      <c r="K51" s="4">
        <f>+L45</f>
        <v>1000</v>
      </c>
    </row>
    <row r="52" spans="10:12" ht="15">
      <c r="J52" t="s">
        <v>28</v>
      </c>
      <c r="K52" s="12"/>
      <c r="L52" s="5">
        <f>+K51</f>
        <v>1000</v>
      </c>
    </row>
    <row r="53" spans="11:12" ht="15">
      <c r="K53" s="4">
        <f>+K51</f>
        <v>1000</v>
      </c>
      <c r="L53" s="4">
        <f>+L52</f>
        <v>1000</v>
      </c>
    </row>
    <row r="55" ht="15">
      <c r="J55" t="s">
        <v>63</v>
      </c>
    </row>
    <row r="63" ht="15">
      <c r="L63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User</cp:lastModifiedBy>
  <dcterms:created xsi:type="dcterms:W3CDTF">2013-02-12T20:13:51Z</dcterms:created>
  <dcterms:modified xsi:type="dcterms:W3CDTF">2013-11-05T19:03:50Z</dcterms:modified>
  <cp:category/>
  <cp:version/>
  <cp:contentType/>
  <cp:contentStatus/>
</cp:coreProperties>
</file>